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lgi\Desktop\"/>
    </mc:Choice>
  </mc:AlternateContent>
  <xr:revisionPtr revIDLastSave="0" documentId="13_ncr:1_{6DEF2FFB-2251-4679-9ED9-DE1BE2BC9035}" xr6:coauthVersionLast="47" xr6:coauthVersionMax="47" xr10:uidLastSave="{00000000-0000-0000-0000-000000000000}"/>
  <bookViews>
    <workbookView xWindow="6285" yWindow="330" windowWidth="14160" windowHeight="15465" xr2:uid="{00000000-000D-0000-FFFF-FFFF00000000}"/>
  </bookViews>
  <sheets>
    <sheet name="0" sheetId="22" r:id="rId1"/>
    <sheet name="1-1" sheetId="2" r:id="rId2"/>
    <sheet name="2-1" sheetId="7" r:id="rId3"/>
    <sheet name="2" sheetId="8" r:id="rId4"/>
    <sheet name="1-2" sheetId="9" r:id="rId5"/>
    <sheet name="2-2" sheetId="13" r:id="rId6"/>
    <sheet name="3-2" sheetId="14" r:id="rId7"/>
    <sheet name="درآمد ناشی از فروش" sheetId="19" r:id="rId8"/>
    <sheet name="درآمد سود سهام" sheetId="15" r:id="rId9"/>
    <sheet name="سود سپرده بانکی" sheetId="18" r:id="rId10"/>
    <sheet name="درآمد ناشی از تغییر قیمت اوراق" sheetId="21" r:id="rId11"/>
  </sheets>
  <definedNames>
    <definedName name="_xlnm._FilterDatabase" localSheetId="4" hidden="1">'1-2'!$A$5:$Z$5</definedName>
    <definedName name="_xlnm._FilterDatabase" localSheetId="10" hidden="1">'درآمد ناشی از تغییر قیمت اوراق'!$A$4:$U$55</definedName>
    <definedName name="_xlnm.Print_Area" localSheetId="0">'0'!$A$1:$H$37</definedName>
    <definedName name="_xlnm.Print_Area" localSheetId="1">'1-1'!$A$1:$AC$56</definedName>
    <definedName name="_xlnm.Print_Area" localSheetId="4">'1-2'!$A$1:$W$57</definedName>
    <definedName name="_xlnm.Print_Area" localSheetId="3">'2'!$A$1:$K$11</definedName>
    <definedName name="_xlnm.Print_Area" localSheetId="2">'2-1'!$A$1:$M$11</definedName>
    <definedName name="_xlnm.Print_Area" localSheetId="5">'2-2'!$A$1:$K$10</definedName>
    <definedName name="_xlnm.Print_Area" localSheetId="6">'3-2'!$A$1:$G$10</definedName>
    <definedName name="_xlnm.Print_Area" localSheetId="8">'درآمد سود سهام'!$A$1:$T$25</definedName>
    <definedName name="_xlnm.Print_Area" localSheetId="10">'درآمد ناشی از تغییر قیمت اوراق'!$A$1:$S$55</definedName>
    <definedName name="_xlnm.Print_Area" localSheetId="7">'درآمد ناشی از فروش'!$A$1:$Q$42</definedName>
    <definedName name="_xlnm.Print_Area" localSheetId="9">'سود سپرده بانکی'!$A$1:$N$10</definedName>
  </definedNames>
  <calcPr calcId="191029"/>
</workbook>
</file>

<file path=xl/calcChain.xml><?xml version="1.0" encoding="utf-8"?>
<calcChain xmlns="http://schemas.openxmlformats.org/spreadsheetml/2006/main">
  <c r="Q25" i="15" l="1"/>
  <c r="S25" i="15"/>
  <c r="H11" i="8"/>
  <c r="S59" i="9"/>
  <c r="U57" i="9" l="1"/>
  <c r="J23" i="9"/>
  <c r="J57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9" i="9"/>
  <c r="F58" i="9"/>
  <c r="H58" i="9"/>
  <c r="S57" i="9"/>
  <c r="N57" i="9"/>
  <c r="Q57" i="9"/>
  <c r="Q58" i="9" s="1"/>
  <c r="U10" i="9"/>
  <c r="U11" i="9"/>
  <c r="U12" i="9"/>
  <c r="U13" i="9"/>
  <c r="U14" i="9"/>
  <c r="U15" i="9"/>
  <c r="U16" i="9"/>
  <c r="U17" i="9"/>
  <c r="U18" i="9"/>
  <c r="U19" i="9"/>
  <c r="U20" i="9"/>
  <c r="U21" i="9"/>
  <c r="U22" i="9"/>
  <c r="U23" i="9"/>
  <c r="U24" i="9"/>
  <c r="U25" i="9"/>
  <c r="U26" i="9"/>
  <c r="U27" i="9"/>
  <c r="U28" i="9"/>
  <c r="U29" i="9"/>
  <c r="U30" i="9"/>
  <c r="U31" i="9"/>
  <c r="U32" i="9"/>
  <c r="U33" i="9"/>
  <c r="U34" i="9"/>
  <c r="U35" i="9"/>
  <c r="U36" i="9"/>
  <c r="U37" i="9"/>
  <c r="U38" i="9"/>
  <c r="U39" i="9"/>
  <c r="U40" i="9"/>
  <c r="U41" i="9"/>
  <c r="U42" i="9"/>
  <c r="U43" i="9"/>
  <c r="U44" i="9"/>
  <c r="U45" i="9"/>
  <c r="U46" i="9"/>
  <c r="U47" i="9"/>
  <c r="U48" i="9"/>
  <c r="U49" i="9"/>
  <c r="U50" i="9"/>
  <c r="U51" i="9"/>
  <c r="U52" i="9"/>
  <c r="U53" i="9"/>
  <c r="U54" i="9"/>
  <c r="U55" i="9"/>
  <c r="U56" i="9"/>
  <c r="U9" i="9"/>
  <c r="S58" i="9"/>
  <c r="N58" i="9"/>
  <c r="I55" i="21"/>
  <c r="F57" i="9"/>
  <c r="Q12" i="9" l="1"/>
  <c r="Q13" i="9"/>
  <c r="Q14" i="9"/>
  <c r="Q15" i="9"/>
  <c r="Q16" i="9"/>
  <c r="Q17" i="9"/>
  <c r="Q18" i="9"/>
  <c r="Q19" i="9"/>
  <c r="Q20" i="9"/>
  <c r="Q21" i="9"/>
  <c r="Q22" i="9"/>
  <c r="Q23" i="9"/>
  <c r="Q24" i="9"/>
  <c r="Q26" i="9"/>
  <c r="Q27" i="9"/>
  <c r="Q28" i="9"/>
  <c r="Q29" i="9"/>
  <c r="Q30" i="9"/>
  <c r="Q31" i="9"/>
  <c r="Q32" i="9"/>
  <c r="Q34" i="9"/>
  <c r="Q35" i="9"/>
  <c r="Q36" i="9"/>
  <c r="Q41" i="9"/>
  <c r="Q42" i="9"/>
  <c r="Q43" i="9"/>
  <c r="Q45" i="9"/>
  <c r="Q10" i="9"/>
  <c r="E55" i="21" l="1"/>
  <c r="G55" i="21"/>
  <c r="M55" i="21"/>
  <c r="O55" i="21"/>
  <c r="Q55" i="21"/>
  <c r="C10" i="18"/>
  <c r="I10" i="18"/>
  <c r="G10" i="18"/>
  <c r="M10" i="18"/>
  <c r="I25" i="15"/>
  <c r="K25" i="15"/>
  <c r="M25" i="15"/>
  <c r="O25" i="15"/>
  <c r="I42" i="19"/>
  <c r="G42" i="19"/>
  <c r="E42" i="19"/>
  <c r="M42" i="19"/>
  <c r="O42" i="19"/>
  <c r="Q42" i="19"/>
  <c r="F10" i="14"/>
  <c r="D10" i="14"/>
  <c r="F9" i="8"/>
  <c r="F10" i="8"/>
  <c r="F10" i="13"/>
  <c r="J8" i="13"/>
  <c r="T9" i="21"/>
  <c r="U9" i="21" s="1"/>
  <c r="T11" i="21"/>
  <c r="U11" i="21" s="1"/>
  <c r="T12" i="21"/>
  <c r="U12" i="21" s="1"/>
  <c r="T13" i="21"/>
  <c r="U13" i="21" s="1"/>
  <c r="T16" i="21"/>
  <c r="U16" i="21" s="1"/>
  <c r="T17" i="21"/>
  <c r="U17" i="21" s="1"/>
  <c r="T18" i="21"/>
  <c r="U18" i="21" s="1"/>
  <c r="T19" i="21"/>
  <c r="U19" i="21" s="1"/>
  <c r="T20" i="21"/>
  <c r="U20" i="21" s="1"/>
  <c r="T21" i="21"/>
  <c r="U21" i="21" s="1"/>
  <c r="T22" i="21"/>
  <c r="U22" i="21" s="1"/>
  <c r="T23" i="21"/>
  <c r="U23" i="21" s="1"/>
  <c r="T24" i="21"/>
  <c r="U24" i="21" s="1"/>
  <c r="T25" i="21"/>
  <c r="U25" i="21" s="1"/>
  <c r="T26" i="21"/>
  <c r="U26" i="21" s="1"/>
  <c r="T27" i="21"/>
  <c r="U27" i="21" s="1"/>
  <c r="T28" i="21"/>
  <c r="U28" i="21" s="1"/>
  <c r="T29" i="21"/>
  <c r="U29" i="21" s="1"/>
  <c r="T30" i="21"/>
  <c r="U30" i="21" s="1"/>
  <c r="T31" i="21"/>
  <c r="U31" i="21" s="1"/>
  <c r="T32" i="21"/>
  <c r="U32" i="21" s="1"/>
  <c r="T33" i="21"/>
  <c r="U33" i="21" s="1"/>
  <c r="T34" i="21"/>
  <c r="U34" i="21" s="1"/>
  <c r="T35" i="21"/>
  <c r="U35" i="21" s="1"/>
  <c r="T36" i="21"/>
  <c r="U36" i="21" s="1"/>
  <c r="T38" i="21"/>
  <c r="U38" i="21" s="1"/>
  <c r="T40" i="21"/>
  <c r="U40" i="21" s="1"/>
  <c r="T41" i="21"/>
  <c r="U41" i="21" s="1"/>
  <c r="T42" i="21"/>
  <c r="U42" i="21" s="1"/>
  <c r="T44" i="21"/>
  <c r="U44" i="21" s="1"/>
  <c r="T46" i="21"/>
  <c r="U46" i="21" s="1"/>
  <c r="T47" i="21"/>
  <c r="U47" i="21" s="1"/>
  <c r="T48" i="21"/>
  <c r="U48" i="21" s="1"/>
  <c r="T49" i="21"/>
  <c r="U49" i="21" s="1"/>
  <c r="T50" i="21"/>
  <c r="U50" i="21" s="1"/>
  <c r="T51" i="21"/>
  <c r="T52" i="21"/>
  <c r="T53" i="21"/>
  <c r="T54" i="21"/>
  <c r="T10" i="21"/>
  <c r="T14" i="21"/>
  <c r="T15" i="21"/>
  <c r="T37" i="21"/>
  <c r="T39" i="21"/>
  <c r="T45" i="21"/>
  <c r="Q9" i="9"/>
  <c r="H57" i="9"/>
  <c r="D57" i="9"/>
  <c r="D58" i="9" s="1"/>
  <c r="D11" i="7"/>
  <c r="H11" i="7"/>
  <c r="J11" i="7"/>
  <c r="F11" i="7"/>
  <c r="J56" i="2"/>
  <c r="H56" i="2"/>
  <c r="R56" i="2"/>
  <c r="X56" i="2"/>
  <c r="Z56" i="2"/>
  <c r="T8" i="21" l="1"/>
  <c r="U8" i="21" s="1"/>
  <c r="U15" i="21"/>
  <c r="U39" i="21"/>
  <c r="U14" i="21"/>
  <c r="U37" i="21"/>
  <c r="U10" i="21"/>
  <c r="T43" i="21"/>
  <c r="U43" i="21" s="1"/>
  <c r="U45" i="21"/>
  <c r="U51" i="21" l="1"/>
  <c r="I47" i="19"/>
  <c r="Q47" i="19"/>
  <c r="I9" i="19" l="1"/>
  <c r="I10" i="19"/>
  <c r="I11" i="19"/>
  <c r="I12" i="19"/>
  <c r="I13" i="19"/>
  <c r="I14" i="19"/>
  <c r="I15" i="19"/>
  <c r="I16" i="19"/>
  <c r="I17" i="19"/>
  <c r="I18" i="19"/>
  <c r="I19" i="19"/>
  <c r="I20" i="19"/>
  <c r="I21" i="19"/>
  <c r="I22" i="19"/>
  <c r="I23" i="19"/>
  <c r="I24" i="19"/>
  <c r="I25" i="19"/>
  <c r="I26" i="19"/>
  <c r="I27" i="19"/>
  <c r="I28" i="19"/>
  <c r="I29" i="19"/>
  <c r="I30" i="19"/>
  <c r="I31" i="19"/>
  <c r="I32" i="19"/>
  <c r="I33" i="19"/>
  <c r="I34" i="19"/>
  <c r="I35" i="19"/>
  <c r="I36" i="19"/>
  <c r="I37" i="19"/>
  <c r="I38" i="19"/>
  <c r="I39" i="19"/>
  <c r="I40" i="19"/>
  <c r="I41" i="19"/>
  <c r="I8" i="19"/>
  <c r="P57" i="9"/>
  <c r="J9" i="13"/>
  <c r="J10" i="13"/>
  <c r="F9" i="13"/>
  <c r="F8" i="13"/>
  <c r="D14" i="7"/>
  <c r="J14" i="7"/>
  <c r="H14" i="7"/>
  <c r="F14" i="7"/>
  <c r="N59" i="2"/>
  <c r="L59" i="2"/>
  <c r="P59" i="2"/>
  <c r="J59" i="2"/>
  <c r="H59" i="2"/>
  <c r="F58" i="2"/>
  <c r="F59" i="2" s="1"/>
  <c r="T59" i="2"/>
  <c r="Z59" i="2"/>
  <c r="X59" i="2"/>
  <c r="F8" i="8" l="1"/>
  <c r="F11" i="8" s="1"/>
  <c r="L10" i="7"/>
  <c r="L11" i="7"/>
  <c r="L9" i="7"/>
  <c r="AB10" i="2"/>
  <c r="AB56" i="2" s="1"/>
  <c r="AB55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B53" i="2"/>
  <c r="AB54" i="2"/>
  <c r="J9" i="8"/>
  <c r="J10" i="8"/>
  <c r="H9" i="8"/>
  <c r="H10" i="8"/>
  <c r="W18" i="9" l="1"/>
  <c r="J8" i="8"/>
  <c r="J11" i="8" s="1"/>
  <c r="W43" i="9"/>
  <c r="W16" i="9"/>
  <c r="W23" i="9"/>
  <c r="W40" i="9"/>
  <c r="W32" i="9"/>
  <c r="W27" i="9"/>
  <c r="W55" i="9"/>
  <c r="W46" i="9"/>
  <c r="W35" i="9"/>
  <c r="W15" i="9"/>
  <c r="W26" i="9"/>
  <c r="W22" i="9"/>
  <c r="W14" i="9"/>
  <c r="W33" i="9"/>
  <c r="W37" i="9"/>
  <c r="W21" i="9"/>
  <c r="W12" i="9"/>
  <c r="W19" i="9"/>
  <c r="W28" i="9"/>
  <c r="W29" i="9"/>
  <c r="W34" i="9"/>
  <c r="W25" i="9"/>
  <c r="W48" i="9"/>
  <c r="W24" i="9"/>
  <c r="W20" i="9"/>
  <c r="W38" i="9"/>
  <c r="W11" i="9"/>
  <c r="W45" i="9"/>
  <c r="W30" i="9"/>
  <c r="W49" i="9"/>
  <c r="W47" i="9"/>
  <c r="W51" i="9"/>
  <c r="W44" i="9"/>
  <c r="W56" i="9"/>
  <c r="W54" i="9"/>
  <c r="W52" i="9"/>
  <c r="L9" i="9"/>
  <c r="L35" i="9"/>
  <c r="L15" i="9"/>
  <c r="L52" i="9"/>
  <c r="L32" i="9"/>
  <c r="L21" i="9"/>
  <c r="L12" i="9"/>
  <c r="L27" i="9"/>
  <c r="L41" i="9"/>
  <c r="L44" i="9"/>
  <c r="L33" i="9"/>
  <c r="L48" i="9"/>
  <c r="L39" i="9"/>
  <c r="L18" i="9"/>
  <c r="L56" i="9"/>
  <c r="L45" i="9"/>
  <c r="L25" i="9"/>
  <c r="L51" i="9"/>
  <c r="L30" i="9"/>
  <c r="W53" i="9"/>
  <c r="L14" i="9"/>
  <c r="L29" i="9"/>
  <c r="L42" i="9"/>
  <c r="L16" i="9"/>
  <c r="L10" i="9"/>
  <c r="L26" i="9"/>
  <c r="L23" i="9"/>
  <c r="L54" i="9"/>
  <c r="W9" i="9"/>
  <c r="L46" i="9"/>
  <c r="L36" i="9"/>
  <c r="L22" i="9"/>
  <c r="L38" i="9"/>
  <c r="L47" i="9"/>
  <c r="L19" i="9"/>
  <c r="L34" i="9"/>
  <c r="L50" i="9"/>
  <c r="L24" i="9"/>
  <c r="L31" i="9"/>
  <c r="L17" i="9"/>
  <c r="L37" i="9"/>
  <c r="L43" i="9"/>
  <c r="W39" i="9"/>
  <c r="L55" i="9"/>
  <c r="L53" i="9"/>
  <c r="L13" i="9"/>
  <c r="L28" i="9"/>
  <c r="W42" i="9"/>
  <c r="L11" i="9"/>
  <c r="L49" i="9"/>
  <c r="L40" i="9"/>
  <c r="L20" i="9"/>
  <c r="W13" i="9"/>
  <c r="W10" i="9"/>
  <c r="W17" i="9"/>
  <c r="W41" i="9"/>
  <c r="W36" i="9"/>
  <c r="W50" i="9"/>
  <c r="W31" i="9"/>
  <c r="H8" i="8"/>
  <c r="L57" i="9" l="1"/>
  <c r="W57" i="9"/>
</calcChain>
</file>

<file path=xl/sharedStrings.xml><?xml version="1.0" encoding="utf-8"?>
<sst xmlns="http://schemas.openxmlformats.org/spreadsheetml/2006/main" count="391" uniqueCount="148">
  <si>
    <t>صندوق سرمایه گذاری بخشی پتروشیمی دماوند</t>
  </si>
  <si>
    <t>صورت وضعیت پرتفوی</t>
  </si>
  <si>
    <t>برای ماه منتهی به 1403/03/31</t>
  </si>
  <si>
    <t>-1</t>
  </si>
  <si>
    <t>سرمایه گذاری ها</t>
  </si>
  <si>
    <t>-1-1</t>
  </si>
  <si>
    <t>سرمایه گذاری در سهام و حق تقدم سهام</t>
  </si>
  <si>
    <t>1403/02/31</t>
  </si>
  <si>
    <t>تغییرات طی دوره</t>
  </si>
  <si>
    <t>1403/03/31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</si>
  <si>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</si>
  <si>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</si>
  <si>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</si>
  <si>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</si>
  <si>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</si>
  <si>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</si>
  <si>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</si>
  <si>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</si>
  <si>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</si>
  <si>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آنتی بیوتیک سازی ایران</t>
  </si>
  <si>
    <t>بهمن  دیزل</t>
  </si>
  <si>
    <t>پارس‌ دارو</t>
  </si>
  <si>
    <t>پاکدیس</t>
  </si>
  <si>
    <t>پتروشیمی بوعلی سینا</t>
  </si>
  <si>
    <t>پتروشیمی تندگویان</t>
  </si>
  <si>
    <t>پتروشیمی جم</t>
  </si>
  <si>
    <t>پتروشیمی جم پیلن</t>
  </si>
  <si>
    <t>پتروشیمی شازند</t>
  </si>
  <si>
    <t>پتروشیمی نوری</t>
  </si>
  <si>
    <t>پتروشیمی‌شیراز</t>
  </si>
  <si>
    <t>پخش هجرت</t>
  </si>
  <si>
    <t>پدیده شیمی قرن</t>
  </si>
  <si>
    <t>تامین سرمایه دماوند</t>
  </si>
  <si>
    <t>تامین‌ ماسه‌ ریخته‌گری‌</t>
  </si>
  <si>
    <t>توسعه خدمات دریایی وبندری سینا</t>
  </si>
  <si>
    <t>تولیدات پتروشیمی قائد بصیر</t>
  </si>
  <si>
    <t>تولیدی‌مهرام‌</t>
  </si>
  <si>
    <t>داروسازی شهید قاضی</t>
  </si>
  <si>
    <t>دارویی‌ رازک‌</t>
  </si>
  <si>
    <t>دوده‌ صنعتی‌ پارس‌</t>
  </si>
  <si>
    <t>زامیاد</t>
  </si>
  <si>
    <t>س. نفت و گاز و پتروشیمی تأمین</t>
  </si>
  <si>
    <t>سیمان آبیک</t>
  </si>
  <si>
    <t>سیمان ساوه</t>
  </si>
  <si>
    <t>سیمان‌هگمتان‌</t>
  </si>
  <si>
    <t>صبا فولاد خلیج فارس</t>
  </si>
  <si>
    <t>صنایع پتروشیمی تخت جمشید</t>
  </si>
  <si>
    <t>صنایع شیمیایی کیمیاگران امروز</t>
  </si>
  <si>
    <t>صنایع فروآلیاژ ایران</t>
  </si>
  <si>
    <t>صنعتی مینو</t>
  </si>
  <si>
    <t>صنعتی‌ آما</t>
  </si>
  <si>
    <t>فرآوری زغال سنگ پروده طبس</t>
  </si>
  <si>
    <t>فولاد کاوه جنوب کیش</t>
  </si>
  <si>
    <t>گروه‌صنعتی‌سپاهان‌</t>
  </si>
  <si>
    <t>گسترش سوخت سبززاگرس(سهامی عام)</t>
  </si>
  <si>
    <t>گسترش نفت و گاز پارسیان</t>
  </si>
  <si>
    <t>گلتاش‌</t>
  </si>
  <si>
    <t>معدنی‌ املاح‌  ایران‌</t>
  </si>
  <si>
    <t>ملی شیمی کشاورز</t>
  </si>
  <si>
    <t>نیروکلر</t>
  </si>
  <si>
    <t>کاشی‌ الوند</t>
  </si>
  <si>
    <t>کربن‌ ایران‌</t>
  </si>
  <si>
    <t>کشاورزی‌ ودامپروی‌ مگسال‌</t>
  </si>
  <si>
    <t>کشتیرانی دریای خزر</t>
  </si>
  <si>
    <t>کلر پارس</t>
  </si>
  <si>
    <t>جمع</t>
  </si>
  <si>
    <t>نام سهام</t>
  </si>
  <si>
    <t>-2-1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</si>
  <si>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</si>
  <si>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</si>
  <si>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</si>
  <si>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</si>
  <si>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</si>
  <si>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سینا گیشا 39981643700381 نرخ سود 0 درصد</t>
  </si>
  <si>
    <t>سپرده کوتاه مدت بانک پاسارگاد جهان کودک 2908100152310221 نرخ سود 0 درصد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</si>
  <si>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</si>
  <si>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</si>
  <si>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</si>
  <si>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</si>
  <si>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</si>
  <si>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</si>
  <si>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</si>
  <si>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</si>
  <si>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</si>
  <si>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2-2</t>
  </si>
  <si>
    <t>3-2</t>
  </si>
  <si>
    <t>درآمد حاصل از سرمایه گذاری در سپرده بانکی و گواهی سپرده</t>
  </si>
  <si>
    <t>سایر درآمدها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</si>
  <si>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</si>
  <si>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</si>
  <si>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</si>
  <si>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</si>
  <si>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</si>
  <si>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</si>
  <si>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</si>
  <si>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</si>
  <si>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ذغال‌سنگ‌ نگین‌ ط‌بس‌</t>
  </si>
  <si>
    <t>فولاد امیرکبیرکاشان</t>
  </si>
  <si>
    <t>-3-2</t>
  </si>
  <si>
    <t>مدیر صندوق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</si>
  <si>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</si>
  <si>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</si>
  <si>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</si>
  <si>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</si>
  <si>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</si>
  <si>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</si>
  <si>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</si>
  <si>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</si>
  <si>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</si>
  <si>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</si>
  <si>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</si>
  <si>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</si>
  <si>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1403/03/23</t>
  </si>
  <si>
    <t>1403/02/26</t>
  </si>
  <si>
    <t>1403/02/18</t>
  </si>
  <si>
    <t>1403/03/13</t>
  </si>
  <si>
    <t>1403/03/26</t>
  </si>
  <si>
    <t>1403/03/21</t>
  </si>
  <si>
    <t>1403/03/30</t>
  </si>
  <si>
    <t>1403/02/23</t>
  </si>
  <si>
    <t>1403/02/17</t>
  </si>
  <si>
    <t>1403/02/30</t>
  </si>
  <si>
    <t>1403/02/24</t>
  </si>
  <si>
    <t>1403/01/29</t>
  </si>
  <si>
    <t>1403/02/19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</si>
  <si>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</si>
  <si>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</si>
  <si>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</si>
  <si>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</si>
  <si>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</si>
  <si>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</si>
  <si>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</si>
  <si>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</si>
  <si>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</si>
  <si>
    <t>گزارش افشا پرتفوی ماهانه</t>
  </si>
  <si>
    <t>در اجرای ابلاغیه شماره 12020093 مورخ 1396/09/05 سازمان بورس اوراق بهادار</t>
  </si>
  <si>
    <t>امضاء</t>
  </si>
  <si>
    <t>تأمین سرمایه دماوند</t>
  </si>
  <si>
    <t>.</t>
  </si>
  <si>
    <t>‫برای ماه منتهی 31 خرداد ماه 1403</t>
  </si>
  <si>
    <t xml:space="preserve">سپرده کوتاه مدت بانک سینا گیشا 39981643700381 </t>
  </si>
  <si>
    <t xml:space="preserve">سپرده کوتاه مدت بانک پاسارگاد جهان کودک 2908100152310221 </t>
  </si>
  <si>
    <t>=-2-2</t>
  </si>
  <si>
    <t>فولاد امیر کبیر کاشان</t>
  </si>
  <si>
    <t>پارس دارو</t>
  </si>
  <si>
    <t>رازک</t>
  </si>
  <si>
    <t>مینو</t>
  </si>
  <si>
    <t>هگمتان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</si>
</sst>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)_ ;_ * \(#,##0.00\)_ ;_ * &quot;-&quot;??_)_ ;_ @_ "/>
    <numFmt numFmtId="165" formatCode="_ * #,##0_)_ ;_ * \(#,##0\)_ ;_ * &quot;-&quot;??_)_ ;_ @_ "/>
  </numFmts>
  <fonts count="17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8"/>
      <name val="Arial"/>
      <family val="2"/>
    </font>
    <font>
      <sz val="11"/>
      <name val="Calibri"/>
      <family val="2"/>
    </font>
    <font>
      <b/>
      <u/>
      <sz val="14"/>
      <color indexed="8"/>
      <name val="B Nazanin"/>
      <charset val="178"/>
    </font>
    <font>
      <u/>
      <sz val="14"/>
      <color indexed="8"/>
      <name val="B Nazanin"/>
      <charset val="178"/>
    </font>
    <font>
      <sz val="14"/>
      <color indexed="8"/>
      <name val="B Nazanin"/>
      <charset val="178"/>
    </font>
    <font>
      <sz val="12"/>
      <color indexed="8"/>
      <name val="B Nazanin"/>
      <charset val="178"/>
    </font>
    <font>
      <b/>
      <u/>
      <sz val="14"/>
      <name val="B Nazanin"/>
      <charset val="178"/>
    </font>
    <font>
      <b/>
      <sz val="14"/>
      <color indexed="8"/>
      <name val="B Nazanin"/>
      <charset val="178"/>
    </font>
    <font>
      <sz val="10"/>
      <color rgb="FF000000"/>
      <name val="IRANSans"/>
    </font>
    <font>
      <sz val="10"/>
      <color rgb="FF000000"/>
      <name val="Arial"/>
      <family val="2"/>
    </font>
    <font>
      <sz val="12"/>
      <name val="B Nazanin"/>
      <charset val="178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rgb="FF000000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93">
    <xf numFmtId="0" fontId="0" fillId="0" borderId="0" xfId="0" applyAlignment="1">
      <alignment horizontal="left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top"/>
    </xf>
    <xf numFmtId="3" fontId="4" fillId="0" borderId="2" xfId="0" applyNumberFormat="1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3" fontId="4" fillId="0" borderId="0" xfId="0" applyNumberFormat="1" applyFont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0" fontId="0" fillId="0" borderId="4" xfId="0" applyBorder="1" applyAlignment="1">
      <alignment horizontal="left"/>
    </xf>
    <xf numFmtId="3" fontId="4" fillId="0" borderId="4" xfId="0" applyNumberFormat="1" applyFont="1" applyBorder="1" applyAlignment="1">
      <alignment horizontal="right" vertical="top"/>
    </xf>
    <xf numFmtId="0" fontId="3" fillId="0" borderId="5" xfId="0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right" vertical="top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right" vertical="center"/>
    </xf>
    <xf numFmtId="0" fontId="7" fillId="0" borderId="0" xfId="1" applyFont="1"/>
    <xf numFmtId="0" fontId="8" fillId="0" borderId="0" xfId="1" applyFont="1"/>
    <xf numFmtId="0" fontId="9" fillId="0" borderId="0" xfId="1" applyFont="1"/>
    <xf numFmtId="0" fontId="10" fillId="0" borderId="0" xfId="1" applyFont="1"/>
    <xf numFmtId="0" fontId="9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3" fontId="0" fillId="0" borderId="0" xfId="0" applyNumberFormat="1" applyAlignment="1">
      <alignment horizontal="left"/>
    </xf>
    <xf numFmtId="3" fontId="13" fillId="0" borderId="0" xfId="0" applyNumberFormat="1" applyFont="1" applyAlignment="1">
      <alignment horizontal="left"/>
    </xf>
    <xf numFmtId="165" fontId="15" fillId="0" borderId="0" xfId="2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10" fontId="4" fillId="0" borderId="7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65" fontId="15" fillId="0" borderId="0" xfId="2" applyNumberFormat="1" applyFont="1" applyBorder="1" applyAlignment="1">
      <alignment horizontal="center" vertical="center" shrinkToFit="1"/>
    </xf>
    <xf numFmtId="165" fontId="0" fillId="0" borderId="0" xfId="0" applyNumberFormat="1" applyAlignment="1">
      <alignment horizontal="left"/>
    </xf>
    <xf numFmtId="3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8" xfId="0" applyBorder="1" applyAlignment="1">
      <alignment horizontal="left"/>
    </xf>
    <xf numFmtId="0" fontId="0" fillId="2" borderId="0" xfId="0" applyFill="1" applyAlignment="1">
      <alignment horizontal="left"/>
    </xf>
    <xf numFmtId="3" fontId="0" fillId="2" borderId="0" xfId="0" applyNumberFormat="1" applyFill="1" applyAlignment="1">
      <alignment horizontal="center" vertical="center"/>
    </xf>
    <xf numFmtId="0" fontId="0" fillId="0" borderId="0" xfId="0" applyAlignment="1">
      <alignment horizontal="center"/>
    </xf>
    <xf numFmtId="10" fontId="4" fillId="0" borderId="0" xfId="0" applyNumberFormat="1" applyFont="1" applyAlignment="1">
      <alignment horizontal="center" vertical="top"/>
    </xf>
    <xf numFmtId="10" fontId="4" fillId="0" borderId="7" xfId="0" applyNumberFormat="1" applyFont="1" applyBorder="1" applyAlignment="1">
      <alignment horizontal="center" vertical="top"/>
    </xf>
    <xf numFmtId="3" fontId="4" fillId="0" borderId="2" xfId="0" applyNumberFormat="1" applyFont="1" applyBorder="1" applyAlignment="1">
      <alignment horizontal="center" vertical="top"/>
    </xf>
    <xf numFmtId="3" fontId="4" fillId="0" borderId="4" xfId="0" applyNumberFormat="1" applyFont="1" applyBorder="1" applyAlignment="1">
      <alignment horizontal="center" vertical="top"/>
    </xf>
    <xf numFmtId="3" fontId="4" fillId="0" borderId="5" xfId="0" applyNumberFormat="1" applyFont="1" applyBorder="1" applyAlignment="1">
      <alignment horizontal="center" vertical="top"/>
    </xf>
    <xf numFmtId="165" fontId="15" fillId="0" borderId="8" xfId="2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top"/>
    </xf>
    <xf numFmtId="49" fontId="4" fillId="0" borderId="0" xfId="0" applyNumberFormat="1" applyFont="1" applyAlignment="1">
      <alignment horizontal="center" vertical="top"/>
    </xf>
    <xf numFmtId="49" fontId="4" fillId="0" borderId="4" xfId="0" applyNumberFormat="1" applyFont="1" applyBorder="1" applyAlignment="1">
      <alignment horizontal="center" vertical="top"/>
    </xf>
    <xf numFmtId="165" fontId="15" fillId="0" borderId="7" xfId="2" applyNumberFormat="1" applyFont="1" applyBorder="1" applyAlignment="1">
      <alignment horizontal="center" vertical="center"/>
    </xf>
    <xf numFmtId="165" fontId="0" fillId="2" borderId="0" xfId="0" applyNumberFormat="1" applyFill="1" applyAlignment="1">
      <alignment horizontal="left"/>
    </xf>
    <xf numFmtId="3" fontId="4" fillId="0" borderId="11" xfId="0" applyNumberFormat="1" applyFont="1" applyBorder="1" applyAlignment="1">
      <alignment horizontal="center" vertical="center"/>
    </xf>
    <xf numFmtId="9" fontId="4" fillId="0" borderId="2" xfId="3" applyFont="1" applyBorder="1" applyAlignment="1">
      <alignment horizontal="center" vertical="center"/>
    </xf>
    <xf numFmtId="9" fontId="4" fillId="0" borderId="0" xfId="3" applyFont="1" applyBorder="1" applyAlignment="1">
      <alignment horizontal="center" vertical="center"/>
    </xf>
    <xf numFmtId="9" fontId="4" fillId="0" borderId="11" xfId="3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65" fontId="4" fillId="0" borderId="4" xfId="0" applyNumberFormat="1" applyFont="1" applyBorder="1" applyAlignment="1">
      <alignment horizontal="center" vertical="center"/>
    </xf>
    <xf numFmtId="165" fontId="4" fillId="0" borderId="5" xfId="0" applyNumberFormat="1" applyFont="1" applyBorder="1" applyAlignment="1">
      <alignment horizontal="center" vertical="center"/>
    </xf>
    <xf numFmtId="165" fontId="4" fillId="0" borderId="5" xfId="0" applyNumberFormat="1" applyFont="1" applyBorder="1" applyAlignment="1">
      <alignment horizontal="right" vertical="top"/>
    </xf>
    <xf numFmtId="165" fontId="4" fillId="0" borderId="0" xfId="0" applyNumberFormat="1" applyFont="1" applyAlignment="1">
      <alignment horizontal="right" vertical="top"/>
    </xf>
    <xf numFmtId="9" fontId="15" fillId="0" borderId="0" xfId="3" applyFont="1" applyBorder="1" applyAlignment="1">
      <alignment horizontal="center"/>
    </xf>
    <xf numFmtId="9" fontId="15" fillId="0" borderId="8" xfId="3" applyFont="1" applyBorder="1" applyAlignment="1">
      <alignment horizontal="center"/>
    </xf>
    <xf numFmtId="9" fontId="0" fillId="0" borderId="0" xfId="3" applyFont="1" applyAlignment="1">
      <alignment horizontal="center"/>
    </xf>
    <xf numFmtId="0" fontId="9" fillId="0" borderId="0" xfId="1" applyFont="1" applyAlignment="1">
      <alignment horizontal="center" vertical="center"/>
    </xf>
    <xf numFmtId="37" fontId="11" fillId="0" borderId="0" xfId="1" applyNumberFormat="1" applyFont="1" applyAlignment="1">
      <alignment horizontal="center" vertical="center"/>
    </xf>
    <xf numFmtId="0" fontId="9" fillId="0" borderId="0" xfId="1" applyFont="1"/>
    <xf numFmtId="0" fontId="12" fillId="0" borderId="6" xfId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top"/>
    </xf>
    <xf numFmtId="3" fontId="4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 vertical="top"/>
    </xf>
    <xf numFmtId="3" fontId="4" fillId="0" borderId="0" xfId="0" applyNumberFormat="1" applyFont="1" applyAlignment="1">
      <alignment horizontal="center" vertical="center"/>
    </xf>
    <xf numFmtId="0" fontId="4" fillId="0" borderId="4" xfId="0" applyFont="1" applyBorder="1" applyAlignment="1">
      <alignment horizontal="right" vertical="top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65" fontId="4" fillId="0" borderId="5" xfId="0" applyNumberFormat="1" applyFont="1" applyBorder="1" applyAlignment="1">
      <alignment horizontal="center" vertical="center"/>
    </xf>
  </cellXfs>
  <cellStyles count="4">
    <cellStyle name="Comma 2" xfId="2" xr:uid="{70D2A420-74F6-4DAF-AE22-F06EFBCEA6D8}"/>
    <cellStyle name="Normal" xfId="0" builtinId="0"/>
    <cellStyle name="Normal 2" xfId="1" xr:uid="{5AC43F59-0C35-4AD4-BF49-E80FBE22A660}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847725</xdr:colOff>
      <xdr:row>2</xdr:row>
      <xdr:rowOff>282804</xdr:rowOff>
    </xdr:from>
    <xdr:to>
      <xdr:col>5</xdr:col>
      <xdr:colOff>847725</xdr:colOff>
      <xdr:row>14</xdr:row>
      <xdr:rowOff>222250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67D7429-B27B-412D-8212-980CE0E2D1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867000" y="873354"/>
          <a:ext cx="2686050" cy="2892196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0</xdr:col>
      <xdr:colOff>0</xdr:colOff>
      <xdr:row>0</xdr:row>
      <xdr:rowOff>19050</xdr:rowOff>
    </xdr:from>
    <xdr:to>
      <xdr:col>7</xdr:col>
      <xdr:colOff>876299</xdr:colOff>
      <xdr:row>37</xdr:row>
      <xdr:rowOff>9525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A8DE6CC-68FF-F36C-1457-731BC0BC37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3047726" y="19050"/>
          <a:ext cx="6496049" cy="10134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E6C1B-DCDF-4097-A54D-7CBBEA5EC6B8}">
  <sheetPr>
    <tabColor theme="0" tint="-0.14999847407452621"/>
  </sheetPr>
  <dimension ref="A1:V29"/>
  <sheetViews>
    <sheetView rightToLeft="1" tabSelected="1" view="pageBreakPreview" zoomScaleNormal="100" zoomScaleSheetLayoutView="100" workbookViewId="0">
      <selection activeCell="E40" sqref="E40"/>
    </sheetView>
  </sheetViews>
  <sheetFormatPr defaultRowHeight="18.75"/>
  <cols>
    <col min="1" max="1" width="3.7109375" style="20" customWidth="1"/>
    <col min="2" max="8" width="13.42578125" style="20" customWidth="1"/>
    <col min="9" max="9" width="9.140625" style="20"/>
    <col min="10" max="10" width="12.42578125" style="20" bestFit="1" customWidth="1"/>
    <col min="11" max="16384" width="9.140625" style="20"/>
  </cols>
  <sheetData>
    <row r="1" spans="1:22" s="18" customFormat="1" ht="24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</row>
    <row r="2" spans="1:22" s="18" customFormat="1" ht="22.5"/>
    <row r="3" spans="1:22" s="18" customFormat="1" ht="22.5"/>
    <row r="4" spans="1:22" s="18" customFormat="1" ht="22.5"/>
    <row r="17" spans="1:8" ht="22.5">
      <c r="A17" s="19"/>
      <c r="B17" s="19"/>
      <c r="C17" s="19"/>
      <c r="D17" s="19"/>
      <c r="E17" s="19"/>
      <c r="F17" s="19"/>
      <c r="G17" s="19"/>
      <c r="H17" s="19"/>
    </row>
    <row r="18" spans="1:8" ht="33" customHeight="1">
      <c r="A18" s="72" t="s">
        <v>134</v>
      </c>
      <c r="B18" s="73"/>
      <c r="C18" s="73"/>
      <c r="D18" s="73"/>
      <c r="E18" s="73"/>
      <c r="F18" s="73"/>
      <c r="G18" s="73"/>
      <c r="H18" s="73"/>
    </row>
    <row r="19" spans="1:8" ht="33" customHeight="1">
      <c r="A19" s="72" t="s">
        <v>135</v>
      </c>
      <c r="B19" s="73"/>
      <c r="C19" s="73"/>
      <c r="D19" s="73"/>
      <c r="E19" s="73"/>
      <c r="F19" s="73"/>
      <c r="G19" s="73"/>
      <c r="H19" s="73"/>
    </row>
    <row r="20" spans="1:8" ht="33" customHeight="1">
      <c r="A20" s="72" t="s">
        <v>139</v>
      </c>
      <c r="B20" s="73"/>
      <c r="C20" s="73"/>
      <c r="D20" s="73"/>
      <c r="E20" s="73"/>
      <c r="F20" s="73"/>
      <c r="G20" s="73"/>
      <c r="H20" s="73"/>
    </row>
    <row r="25" spans="1:8" s="21" customFormat="1" ht="39.75" customHeight="1">
      <c r="B25" s="74" t="s">
        <v>99</v>
      </c>
      <c r="C25" s="74"/>
      <c r="D25" s="74"/>
      <c r="E25" s="22"/>
      <c r="F25" s="74" t="s">
        <v>136</v>
      </c>
      <c r="G25" s="74"/>
      <c r="H25" s="74"/>
    </row>
    <row r="26" spans="1:8" s="21" customFormat="1" ht="39.75" customHeight="1">
      <c r="B26" s="71" t="s">
        <v>137</v>
      </c>
      <c r="C26" s="71"/>
      <c r="D26" s="71"/>
      <c r="F26" s="71"/>
      <c r="G26" s="71"/>
      <c r="H26" s="71"/>
    </row>
    <row r="29" spans="1:8">
      <c r="A29" s="20" t="s">
        <v>138</v>
      </c>
    </row>
  </sheetData>
  <mergeCells count="7">
    <mergeCell ref="B26:D26"/>
    <mergeCell ref="F26:H26"/>
    <mergeCell ref="A18:H18"/>
    <mergeCell ref="A19:H19"/>
    <mergeCell ref="A20:H20"/>
    <mergeCell ref="B25:D25"/>
    <mergeCell ref="F25:H25"/>
  </mergeCells>
  <printOptions horizontalCentered="1"/>
  <pageMargins left="0.2" right="0.2" top="0.25" bottom="0.25" header="0.05" footer="0.05"/>
  <pageSetup scale="8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  <pageSetUpPr fitToPage="1"/>
  </sheetPr>
  <dimension ref="A1:M10"/>
  <sheetViews>
    <sheetView rightToLeft="1" view="pageBreakPreview" zoomScale="60" zoomScaleNormal="100" workbookViewId="0">
      <selection activeCell="I10" sqref="I10"/>
    </sheetView>
  </sheetViews>
  <sheetFormatPr defaultRowHeight="12.75"/>
  <cols>
    <col min="1" max="1" width="39" customWidth="1"/>
    <col min="2" max="2" width="1.28515625" customWidth="1"/>
    <col min="3" max="3" width="14.28515625" customWidth="1"/>
    <col min="4" max="4" width="1.28515625" customWidth="1"/>
    <col min="5" max="5" width="10.4257812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0.28515625" customWidth="1"/>
  </cols>
  <sheetData>
    <row r="1" spans="1:13" ht="29.1" customHeight="1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</row>
    <row r="2" spans="1:13" ht="21.75" customHeight="1">
      <c r="A2" s="75" t="s">
        <v>75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</row>
    <row r="3" spans="1:13" ht="21.75" customHeight="1">
      <c r="A3" s="75" t="s">
        <v>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</row>
    <row r="4" spans="1:13" ht="14.45" customHeight="1"/>
    <row r="5" spans="1:13" ht="14.45" customHeight="1">
      <c r="A5" s="76" t="s">
        <v>127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</row>
    <row r="6" spans="1:13" ht="14.45" customHeight="1">
      <c r="A6" s="77" t="s">
        <v>78</v>
      </c>
      <c r="C6" s="77" t="s">
        <v>90</v>
      </c>
      <c r="D6" s="77"/>
      <c r="E6" s="77"/>
      <c r="F6" s="77"/>
      <c r="G6" s="77"/>
      <c r="I6" s="77" t="s">
        <v>91</v>
      </c>
      <c r="J6" s="77"/>
      <c r="K6" s="77"/>
      <c r="L6" s="77"/>
      <c r="M6" s="77"/>
    </row>
    <row r="7" spans="1:13" ht="58.5" customHeight="1">
      <c r="A7" s="77"/>
      <c r="C7" s="15" t="s">
        <v>125</v>
      </c>
      <c r="D7" s="3"/>
      <c r="E7" s="15" t="s">
        <v>110</v>
      </c>
      <c r="F7" s="3"/>
      <c r="G7" s="15" t="s">
        <v>126</v>
      </c>
      <c r="I7" s="15" t="s">
        <v>125</v>
      </c>
      <c r="J7" s="3"/>
      <c r="K7" s="15" t="s">
        <v>110</v>
      </c>
      <c r="L7" s="3"/>
      <c r="M7" s="15" t="s">
        <v>126</v>
      </c>
    </row>
    <row r="8" spans="1:13" ht="21.75" customHeight="1">
      <c r="A8" s="5" t="s">
        <v>73</v>
      </c>
      <c r="C8" s="27">
        <v>363675</v>
      </c>
      <c r="D8" s="28"/>
      <c r="E8" s="27">
        <v>0</v>
      </c>
      <c r="F8" s="28"/>
      <c r="G8" s="27">
        <v>363675</v>
      </c>
      <c r="H8" s="28"/>
      <c r="I8" s="27">
        <v>6398821</v>
      </c>
      <c r="J8" s="28"/>
      <c r="K8" s="27">
        <v>0</v>
      </c>
      <c r="L8" s="28"/>
      <c r="M8" s="27">
        <v>6398821</v>
      </c>
    </row>
    <row r="9" spans="1:13" ht="21.75" customHeight="1">
      <c r="A9" s="9" t="s">
        <v>74</v>
      </c>
      <c r="C9" s="31">
        <v>336664</v>
      </c>
      <c r="D9" s="28"/>
      <c r="E9" s="31">
        <v>0</v>
      </c>
      <c r="F9" s="28"/>
      <c r="G9" s="31">
        <v>336664</v>
      </c>
      <c r="H9" s="28"/>
      <c r="I9" s="31">
        <v>1943335</v>
      </c>
      <c r="J9" s="28"/>
      <c r="K9" s="31">
        <v>0</v>
      </c>
      <c r="L9" s="28"/>
      <c r="M9" s="31">
        <v>1943335</v>
      </c>
    </row>
    <row r="10" spans="1:13" ht="21.75" customHeight="1">
      <c r="A10" s="12" t="s">
        <v>65</v>
      </c>
      <c r="C10" s="26">
        <f>SUM(C8:C9)</f>
        <v>700339</v>
      </c>
      <c r="D10" s="28"/>
      <c r="E10" s="26">
        <v>0</v>
      </c>
      <c r="F10" s="28"/>
      <c r="G10" s="26">
        <f>SUM(G8:G9)</f>
        <v>700339</v>
      </c>
      <c r="H10" s="28"/>
      <c r="I10" s="26">
        <f>SUM(I8:I9)</f>
        <v>8342156</v>
      </c>
      <c r="J10" s="28"/>
      <c r="K10" s="26">
        <v>0</v>
      </c>
      <c r="L10" s="28"/>
      <c r="M10" s="26">
        <f>SUM(M8:M9)</f>
        <v>8342156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2D050"/>
    <pageSetUpPr fitToPage="1"/>
  </sheetPr>
  <dimension ref="A1:U63"/>
  <sheetViews>
    <sheetView rightToLeft="1" view="pageBreakPreview" topLeftCell="A19" zoomScale="60" zoomScaleNormal="90" workbookViewId="0">
      <selection activeCell="C14" sqref="C14"/>
    </sheetView>
  </sheetViews>
  <sheetFormatPr defaultRowHeight="12.75"/>
  <cols>
    <col min="1" max="1" width="40.28515625" customWidth="1"/>
    <col min="2" max="2" width="1.28515625" customWidth="1"/>
    <col min="3" max="3" width="16" customWidth="1"/>
    <col min="4" max="4" width="1.28515625" customWidth="1"/>
    <col min="5" max="5" width="21" customWidth="1"/>
    <col min="6" max="6" width="1.28515625" customWidth="1"/>
    <col min="7" max="7" width="21.140625" customWidth="1"/>
    <col min="8" max="8" width="1.28515625" customWidth="1"/>
    <col min="9" max="9" width="22.28515625" customWidth="1"/>
    <col min="10" max="10" width="1.28515625" customWidth="1"/>
    <col min="11" max="11" width="15.5703125" customWidth="1"/>
    <col min="12" max="12" width="1.28515625" customWidth="1"/>
    <col min="13" max="13" width="22.42578125" customWidth="1"/>
    <col min="14" max="14" width="1.28515625" customWidth="1"/>
    <col min="15" max="15" width="25.28515625" customWidth="1"/>
    <col min="16" max="16" width="1.28515625" customWidth="1"/>
    <col min="17" max="17" width="19.85546875" customWidth="1"/>
    <col min="18" max="18" width="1.28515625" customWidth="1"/>
    <col min="19" max="19" width="0.28515625" customWidth="1"/>
    <col min="20" max="20" width="12.85546875" bestFit="1" customWidth="1"/>
    <col min="21" max="21" width="15.5703125" bestFit="1" customWidth="1"/>
  </cols>
  <sheetData>
    <row r="1" spans="1:21" ht="29.1" customHeight="1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</row>
    <row r="2" spans="1:21" ht="21.75" customHeight="1">
      <c r="A2" s="75" t="s">
        <v>75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</row>
    <row r="3" spans="1:21" ht="21.75" customHeight="1">
      <c r="A3" s="75" t="s">
        <v>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</row>
    <row r="4" spans="1:21" ht="14.45" customHeight="1"/>
    <row r="5" spans="1:21" ht="14.45" customHeight="1">
      <c r="A5" s="76" t="s">
        <v>132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</row>
    <row r="6" spans="1:21" ht="21">
      <c r="A6" s="77" t="s">
        <v>78</v>
      </c>
      <c r="C6" s="77" t="s">
        <v>90</v>
      </c>
      <c r="D6" s="77"/>
      <c r="E6" s="77"/>
      <c r="F6" s="77"/>
      <c r="G6" s="77"/>
      <c r="H6" s="77"/>
      <c r="I6" s="77"/>
      <c r="K6" s="77" t="s">
        <v>91</v>
      </c>
      <c r="L6" s="77"/>
      <c r="M6" s="77"/>
      <c r="N6" s="77"/>
      <c r="O6" s="77"/>
      <c r="P6" s="77"/>
      <c r="Q6" s="77"/>
      <c r="R6" s="77"/>
    </row>
    <row r="7" spans="1:21" ht="42">
      <c r="A7" s="77"/>
      <c r="C7" s="15" t="s">
        <v>13</v>
      </c>
      <c r="D7" s="3"/>
      <c r="E7" s="15" t="s">
        <v>15</v>
      </c>
      <c r="F7" s="3"/>
      <c r="G7" s="15" t="s">
        <v>130</v>
      </c>
      <c r="H7" s="3"/>
      <c r="I7" s="15" t="s">
        <v>133</v>
      </c>
      <c r="K7" s="15" t="s">
        <v>13</v>
      </c>
      <c r="L7" s="3"/>
      <c r="M7" s="15" t="s">
        <v>15</v>
      </c>
      <c r="N7" s="3"/>
      <c r="O7" s="15" t="s">
        <v>130</v>
      </c>
      <c r="P7" s="3"/>
      <c r="Q7" s="89" t="s">
        <v>133</v>
      </c>
      <c r="R7" s="89"/>
    </row>
    <row r="8" spans="1:21" ht="21.75" customHeight="1">
      <c r="A8" s="38" t="s">
        <v>31</v>
      </c>
      <c r="B8" s="28"/>
      <c r="C8" s="61">
        <v>3921040</v>
      </c>
      <c r="D8" s="62"/>
      <c r="E8" s="61">
        <v>43615372796</v>
      </c>
      <c r="F8" s="62"/>
      <c r="G8" s="61">
        <v>39005190090</v>
      </c>
      <c r="H8" s="62"/>
      <c r="I8" s="61">
        <v>4610182706</v>
      </c>
      <c r="J8" s="62"/>
      <c r="K8" s="61">
        <v>3921040</v>
      </c>
      <c r="L8" s="62"/>
      <c r="M8" s="61">
        <v>43615372796</v>
      </c>
      <c r="N8" s="62"/>
      <c r="O8" s="61">
        <v>49023711087</v>
      </c>
      <c r="P8" s="62"/>
      <c r="Q8" s="90">
        <v>-5408338291</v>
      </c>
      <c r="R8" s="90"/>
      <c r="T8">
        <f>VLOOKUP(A8,'1-2'!A5:W57,17,0)</f>
        <v>-5408338291</v>
      </c>
      <c r="U8" s="23">
        <f>T8-Q8</f>
        <v>0</v>
      </c>
    </row>
    <row r="9" spans="1:21" ht="21.75" customHeight="1">
      <c r="A9" s="39" t="s">
        <v>143</v>
      </c>
      <c r="B9" s="28"/>
      <c r="C9" s="63">
        <v>0</v>
      </c>
      <c r="D9" s="62"/>
      <c r="E9" s="63">
        <v>0</v>
      </c>
      <c r="F9" s="62"/>
      <c r="G9" s="63">
        <v>0</v>
      </c>
      <c r="H9" s="62"/>
      <c r="I9" s="63">
        <v>0</v>
      </c>
      <c r="J9" s="62"/>
      <c r="K9" s="63"/>
      <c r="L9" s="62"/>
      <c r="M9" s="63"/>
      <c r="N9" s="62"/>
      <c r="O9" s="63"/>
      <c r="P9" s="62"/>
      <c r="Q9" s="91">
        <v>-64859866</v>
      </c>
      <c r="R9" s="91"/>
      <c r="T9" t="e">
        <f>VLOOKUP(A9,'1-2'!A6:W58,17,0)</f>
        <v>#N/A</v>
      </c>
      <c r="U9" s="23" t="e">
        <f t="shared" ref="U9:U50" si="0">T9-Q9</f>
        <v>#N/A</v>
      </c>
    </row>
    <row r="10" spans="1:21" ht="21.75" customHeight="1">
      <c r="A10" s="39" t="s">
        <v>59</v>
      </c>
      <c r="B10" s="28"/>
      <c r="C10" s="63">
        <v>1300000</v>
      </c>
      <c r="D10" s="62"/>
      <c r="E10" s="63">
        <v>11178092250</v>
      </c>
      <c r="F10" s="62"/>
      <c r="G10" s="63">
        <v>9924380759</v>
      </c>
      <c r="H10" s="62"/>
      <c r="I10" s="63">
        <v>1253711491</v>
      </c>
      <c r="J10" s="62"/>
      <c r="K10" s="63">
        <v>1300000</v>
      </c>
      <c r="L10" s="62"/>
      <c r="M10" s="63">
        <v>11178092250</v>
      </c>
      <c r="N10" s="62"/>
      <c r="O10" s="63">
        <v>10964683906</v>
      </c>
      <c r="P10" s="62"/>
      <c r="Q10" s="91">
        <v>213408344</v>
      </c>
      <c r="R10" s="91"/>
      <c r="T10">
        <f>VLOOKUP(A10,'1-2'!A7:W59,17,0)</f>
        <v>213408344</v>
      </c>
      <c r="U10" s="23">
        <f t="shared" si="0"/>
        <v>0</v>
      </c>
    </row>
    <row r="11" spans="1:21" ht="21.75" customHeight="1">
      <c r="A11" s="39" t="s">
        <v>32</v>
      </c>
      <c r="B11" s="28"/>
      <c r="C11" s="63">
        <v>2250000</v>
      </c>
      <c r="D11" s="62"/>
      <c r="E11" s="63">
        <v>10485239400</v>
      </c>
      <c r="F11" s="62"/>
      <c r="G11" s="63">
        <v>10107251887</v>
      </c>
      <c r="H11" s="62"/>
      <c r="I11" s="63">
        <v>377987513</v>
      </c>
      <c r="J11" s="62"/>
      <c r="K11" s="63">
        <v>2250000</v>
      </c>
      <c r="L11" s="62"/>
      <c r="M11" s="63">
        <v>10485239400</v>
      </c>
      <c r="N11" s="62"/>
      <c r="O11" s="63">
        <v>12122439750</v>
      </c>
      <c r="P11" s="62"/>
      <c r="Q11" s="91">
        <v>-1637200350</v>
      </c>
      <c r="R11" s="91"/>
      <c r="T11">
        <f>VLOOKUP(A11,'1-2'!A8:W60,17,0)</f>
        <v>-1637200350</v>
      </c>
      <c r="U11" s="23">
        <f t="shared" si="0"/>
        <v>0</v>
      </c>
    </row>
    <row r="12" spans="1:21" ht="21.75" customHeight="1">
      <c r="A12" s="39" t="s">
        <v>62</v>
      </c>
      <c r="B12" s="28"/>
      <c r="C12" s="63">
        <v>250000</v>
      </c>
      <c r="D12" s="62"/>
      <c r="E12" s="63">
        <v>9418623750</v>
      </c>
      <c r="F12" s="62"/>
      <c r="G12" s="63">
        <v>8784916875</v>
      </c>
      <c r="H12" s="62"/>
      <c r="I12" s="63">
        <v>633706875</v>
      </c>
      <c r="J12" s="62"/>
      <c r="K12" s="63">
        <v>250000</v>
      </c>
      <c r="L12" s="62"/>
      <c r="M12" s="63">
        <v>9418623750</v>
      </c>
      <c r="N12" s="62"/>
      <c r="O12" s="63">
        <v>10002628125</v>
      </c>
      <c r="P12" s="62"/>
      <c r="Q12" s="91">
        <v>-584004375</v>
      </c>
      <c r="R12" s="91"/>
      <c r="T12">
        <f>VLOOKUP(A12,'1-2'!A9:W61,17,0)</f>
        <v>-584004375</v>
      </c>
      <c r="U12" s="23">
        <f t="shared" si="0"/>
        <v>0</v>
      </c>
    </row>
    <row r="13" spans="1:21" ht="21.75" customHeight="1">
      <c r="A13" s="39" t="s">
        <v>36</v>
      </c>
      <c r="B13" s="28"/>
      <c r="C13" s="63">
        <v>312038</v>
      </c>
      <c r="D13" s="62"/>
      <c r="E13" s="63">
        <v>1935531773</v>
      </c>
      <c r="F13" s="62"/>
      <c r="G13" s="63">
        <v>1904513635</v>
      </c>
      <c r="H13" s="62"/>
      <c r="I13" s="63">
        <v>31018138</v>
      </c>
      <c r="J13" s="62"/>
      <c r="K13" s="63">
        <v>312038</v>
      </c>
      <c r="L13" s="62"/>
      <c r="M13" s="63">
        <v>1935531773</v>
      </c>
      <c r="N13" s="62"/>
      <c r="O13" s="63">
        <v>2107403344</v>
      </c>
      <c r="P13" s="62"/>
      <c r="Q13" s="91">
        <v>-171871571</v>
      </c>
      <c r="R13" s="91"/>
      <c r="T13">
        <f>VLOOKUP(A13,'1-2'!A10:W62,17,0)</f>
        <v>-171871571</v>
      </c>
      <c r="U13" s="23">
        <f t="shared" si="0"/>
        <v>0</v>
      </c>
    </row>
    <row r="14" spans="1:21" ht="21.75" customHeight="1">
      <c r="A14" s="39" t="s">
        <v>28</v>
      </c>
      <c r="B14" s="28"/>
      <c r="C14" s="63">
        <v>826085</v>
      </c>
      <c r="D14" s="62"/>
      <c r="E14" s="63">
        <v>133932793442</v>
      </c>
      <c r="F14" s="62"/>
      <c r="G14" s="63">
        <v>149084756138</v>
      </c>
      <c r="H14" s="62"/>
      <c r="I14" s="63">
        <v>-15151962695</v>
      </c>
      <c r="J14" s="62"/>
      <c r="K14" s="63">
        <v>826085</v>
      </c>
      <c r="L14" s="62"/>
      <c r="M14" s="63">
        <v>133932793442</v>
      </c>
      <c r="N14" s="62"/>
      <c r="O14" s="63">
        <v>124817808728</v>
      </c>
      <c r="P14" s="62"/>
      <c r="Q14" s="91">
        <v>9114984714</v>
      </c>
      <c r="R14" s="91"/>
      <c r="T14">
        <f>VLOOKUP(A14,'1-2'!A11:W63,17,0)</f>
        <v>9114984714</v>
      </c>
      <c r="U14" s="23">
        <f t="shared" si="0"/>
        <v>0</v>
      </c>
    </row>
    <row r="15" spans="1:21" ht="21.75" customHeight="1">
      <c r="A15" s="39" t="s">
        <v>53</v>
      </c>
      <c r="B15" s="28"/>
      <c r="C15" s="63">
        <v>544508</v>
      </c>
      <c r="D15" s="62"/>
      <c r="E15" s="63">
        <v>4535827326</v>
      </c>
      <c r="F15" s="62"/>
      <c r="G15" s="63">
        <v>4383664744</v>
      </c>
      <c r="H15" s="62"/>
      <c r="I15" s="63">
        <v>152162582</v>
      </c>
      <c r="J15" s="62"/>
      <c r="K15" s="63">
        <v>544508</v>
      </c>
      <c r="L15" s="62"/>
      <c r="M15" s="63">
        <v>4535827326</v>
      </c>
      <c r="N15" s="62"/>
      <c r="O15" s="63">
        <v>4733570344</v>
      </c>
      <c r="P15" s="62"/>
      <c r="Q15" s="91">
        <v>-197743018</v>
      </c>
      <c r="R15" s="91"/>
      <c r="T15">
        <f>VLOOKUP(A15,'1-2'!A12:W64,17,0)</f>
        <v>-197743018</v>
      </c>
      <c r="U15" s="23">
        <f t="shared" si="0"/>
        <v>0</v>
      </c>
    </row>
    <row r="16" spans="1:21" ht="21.75" customHeight="1">
      <c r="A16" s="39" t="s">
        <v>19</v>
      </c>
      <c r="B16" s="28"/>
      <c r="C16" s="63">
        <v>64232</v>
      </c>
      <c r="D16" s="62"/>
      <c r="E16" s="63">
        <v>1126310817</v>
      </c>
      <c r="F16" s="62"/>
      <c r="G16" s="63">
        <v>1193353128</v>
      </c>
      <c r="H16" s="62"/>
      <c r="I16" s="63">
        <v>-67042310</v>
      </c>
      <c r="J16" s="62"/>
      <c r="K16" s="63">
        <v>64232</v>
      </c>
      <c r="L16" s="62"/>
      <c r="M16" s="63">
        <v>1126310817</v>
      </c>
      <c r="N16" s="62"/>
      <c r="O16" s="63">
        <v>1532395670</v>
      </c>
      <c r="P16" s="62"/>
      <c r="Q16" s="91">
        <v>-406084853</v>
      </c>
      <c r="R16" s="91"/>
      <c r="T16">
        <f>VLOOKUP(A16,'1-2'!A13:W65,17,0)</f>
        <v>-406084853</v>
      </c>
      <c r="U16" s="23">
        <f t="shared" si="0"/>
        <v>0</v>
      </c>
    </row>
    <row r="17" spans="1:21" ht="21.75" customHeight="1">
      <c r="A17" s="39" t="s">
        <v>26</v>
      </c>
      <c r="B17" s="28"/>
      <c r="C17" s="63">
        <v>348493</v>
      </c>
      <c r="D17" s="62"/>
      <c r="E17" s="63">
        <v>56383232391</v>
      </c>
      <c r="F17" s="62"/>
      <c r="G17" s="63">
        <v>55981385810</v>
      </c>
      <c r="H17" s="62"/>
      <c r="I17" s="63">
        <v>401846581</v>
      </c>
      <c r="J17" s="62"/>
      <c r="K17" s="63">
        <v>348493</v>
      </c>
      <c r="L17" s="62"/>
      <c r="M17" s="63">
        <v>56383232391</v>
      </c>
      <c r="N17" s="62"/>
      <c r="O17" s="63">
        <v>60557586965</v>
      </c>
      <c r="P17" s="62"/>
      <c r="Q17" s="91">
        <v>-4174354574</v>
      </c>
      <c r="R17" s="91"/>
      <c r="T17">
        <f>VLOOKUP(A17,'1-2'!A14:W66,17,0)</f>
        <v>-4174354574</v>
      </c>
      <c r="U17" s="23">
        <f t="shared" si="0"/>
        <v>0</v>
      </c>
    </row>
    <row r="18" spans="1:21" ht="21.75" customHeight="1">
      <c r="A18" s="39" t="s">
        <v>27</v>
      </c>
      <c r="B18" s="28"/>
      <c r="C18" s="63">
        <v>2022546</v>
      </c>
      <c r="D18" s="62"/>
      <c r="E18" s="63">
        <v>56957800747</v>
      </c>
      <c r="F18" s="62"/>
      <c r="G18" s="63">
        <v>59310099613</v>
      </c>
      <c r="H18" s="62"/>
      <c r="I18" s="63">
        <v>-2352298865</v>
      </c>
      <c r="J18" s="62"/>
      <c r="K18" s="63">
        <v>2022546</v>
      </c>
      <c r="L18" s="62"/>
      <c r="M18" s="63">
        <v>56957800747</v>
      </c>
      <c r="N18" s="62"/>
      <c r="O18" s="63">
        <v>64014697345</v>
      </c>
      <c r="P18" s="62"/>
      <c r="Q18" s="91">
        <v>-7056896598</v>
      </c>
      <c r="R18" s="91"/>
      <c r="T18">
        <f>VLOOKUP(A18,'1-2'!A15:W67,17,0)</f>
        <v>-7056896598</v>
      </c>
      <c r="U18" s="23">
        <f t="shared" si="0"/>
        <v>0</v>
      </c>
    </row>
    <row r="19" spans="1:21" ht="21.75" customHeight="1">
      <c r="A19" s="39" t="s">
        <v>56</v>
      </c>
      <c r="B19" s="28"/>
      <c r="C19" s="63">
        <v>5556074</v>
      </c>
      <c r="D19" s="62"/>
      <c r="E19" s="63">
        <v>28001687873</v>
      </c>
      <c r="F19" s="62"/>
      <c r="G19" s="63">
        <v>28333514535</v>
      </c>
      <c r="H19" s="62"/>
      <c r="I19" s="63">
        <v>-331826661</v>
      </c>
      <c r="J19" s="62"/>
      <c r="K19" s="63">
        <v>5556074</v>
      </c>
      <c r="L19" s="62"/>
      <c r="M19" s="63">
        <v>28001687873</v>
      </c>
      <c r="N19" s="62"/>
      <c r="O19" s="63">
        <v>32298696583</v>
      </c>
      <c r="P19" s="62"/>
      <c r="Q19" s="91">
        <v>-4297008709</v>
      </c>
      <c r="R19" s="91"/>
      <c r="T19" t="e">
        <f>VLOOKUP(A19,'1-2'!A16:W68,17,0)</f>
        <v>#N/A</v>
      </c>
      <c r="U19" s="23" t="e">
        <f t="shared" si="0"/>
        <v>#N/A</v>
      </c>
    </row>
    <row r="20" spans="1:21" ht="21.75" customHeight="1">
      <c r="A20" s="39" t="s">
        <v>60</v>
      </c>
      <c r="B20" s="28"/>
      <c r="C20" s="63">
        <v>2920909</v>
      </c>
      <c r="D20" s="62"/>
      <c r="E20" s="63">
        <v>11924796032</v>
      </c>
      <c r="F20" s="62"/>
      <c r="G20" s="63">
        <v>13549149528</v>
      </c>
      <c r="H20" s="62"/>
      <c r="I20" s="63">
        <v>-1624353495</v>
      </c>
      <c r="J20" s="62"/>
      <c r="K20" s="63">
        <v>2920909</v>
      </c>
      <c r="L20" s="62"/>
      <c r="M20" s="63">
        <v>11924796032</v>
      </c>
      <c r="N20" s="62"/>
      <c r="O20" s="63">
        <v>14263141286</v>
      </c>
      <c r="P20" s="62"/>
      <c r="Q20" s="91">
        <v>-2338345253</v>
      </c>
      <c r="R20" s="91"/>
      <c r="T20" t="e">
        <f>VLOOKUP(A20,'1-2'!A17:W69,17,0)</f>
        <v>#N/A</v>
      </c>
      <c r="U20" s="23" t="e">
        <f t="shared" si="0"/>
        <v>#N/A</v>
      </c>
    </row>
    <row r="21" spans="1:21" ht="21.75" customHeight="1">
      <c r="A21" s="39" t="s">
        <v>55</v>
      </c>
      <c r="B21" s="28"/>
      <c r="C21" s="63">
        <v>2684135</v>
      </c>
      <c r="D21" s="62"/>
      <c r="E21" s="63">
        <v>81005471085</v>
      </c>
      <c r="F21" s="62"/>
      <c r="G21" s="63">
        <v>83513545618</v>
      </c>
      <c r="H21" s="62"/>
      <c r="I21" s="63">
        <v>-2508074532</v>
      </c>
      <c r="J21" s="62"/>
      <c r="K21" s="63">
        <v>2684135</v>
      </c>
      <c r="L21" s="62"/>
      <c r="M21" s="63">
        <v>81005471085</v>
      </c>
      <c r="N21" s="62"/>
      <c r="O21" s="63">
        <v>95520285403</v>
      </c>
      <c r="P21" s="62"/>
      <c r="Q21" s="91">
        <v>-14514814317</v>
      </c>
      <c r="R21" s="91"/>
      <c r="T21">
        <f>VLOOKUP(A21,'1-2'!A18:W70,17,0)</f>
        <v>-14514814317</v>
      </c>
      <c r="U21" s="23">
        <f t="shared" si="0"/>
        <v>0</v>
      </c>
    </row>
    <row r="22" spans="1:21" ht="21.75" customHeight="1">
      <c r="A22" s="39" t="s">
        <v>23</v>
      </c>
      <c r="B22" s="28"/>
      <c r="C22" s="63">
        <v>161737</v>
      </c>
      <c r="D22" s="62"/>
      <c r="E22" s="63">
        <v>9025889684</v>
      </c>
      <c r="F22" s="62"/>
      <c r="G22" s="63">
        <v>12415773326</v>
      </c>
      <c r="H22" s="62"/>
      <c r="I22" s="63">
        <v>-3389883641</v>
      </c>
      <c r="J22" s="62"/>
      <c r="K22" s="63">
        <v>161737</v>
      </c>
      <c r="L22" s="62"/>
      <c r="M22" s="63">
        <v>9025889684</v>
      </c>
      <c r="N22" s="62"/>
      <c r="O22" s="63">
        <v>9653467424</v>
      </c>
      <c r="P22" s="62"/>
      <c r="Q22" s="91">
        <v>-627577739</v>
      </c>
      <c r="R22" s="91"/>
      <c r="T22" t="e">
        <f>VLOOKUP(A22,'1-2'!A19:W71,17,0)</f>
        <v>#N/A</v>
      </c>
      <c r="U22" s="23" t="e">
        <f t="shared" si="0"/>
        <v>#N/A</v>
      </c>
    </row>
    <row r="23" spans="1:21" ht="21.75" customHeight="1">
      <c r="A23" s="39" t="s">
        <v>58</v>
      </c>
      <c r="B23" s="28"/>
      <c r="C23" s="63">
        <v>6397199</v>
      </c>
      <c r="D23" s="62"/>
      <c r="E23" s="63">
        <v>36247073295</v>
      </c>
      <c r="F23" s="62"/>
      <c r="G23" s="63">
        <v>37646083142</v>
      </c>
      <c r="H23" s="62"/>
      <c r="I23" s="63">
        <v>-1399009846</v>
      </c>
      <c r="J23" s="62"/>
      <c r="K23" s="63">
        <v>6397199</v>
      </c>
      <c r="L23" s="62"/>
      <c r="M23" s="63">
        <v>36247073295</v>
      </c>
      <c r="N23" s="62"/>
      <c r="O23" s="63">
        <v>49283301411</v>
      </c>
      <c r="P23" s="62"/>
      <c r="Q23" s="91">
        <v>-13036228115</v>
      </c>
      <c r="R23" s="91"/>
      <c r="T23">
        <f>VLOOKUP(A23,'1-2'!A20:W72,17,0)</f>
        <v>-13036228115</v>
      </c>
      <c r="U23" s="23">
        <f>T23-Q23</f>
        <v>0</v>
      </c>
    </row>
    <row r="24" spans="1:21" ht="21.75" customHeight="1">
      <c r="A24" s="39" t="s">
        <v>37</v>
      </c>
      <c r="B24" s="28"/>
      <c r="C24" s="63">
        <v>1000000</v>
      </c>
      <c r="D24" s="62"/>
      <c r="E24" s="63">
        <v>19821357000</v>
      </c>
      <c r="F24" s="62"/>
      <c r="G24" s="63">
        <v>19433677500</v>
      </c>
      <c r="H24" s="62"/>
      <c r="I24" s="63">
        <v>387679500</v>
      </c>
      <c r="J24" s="62"/>
      <c r="K24" s="63">
        <v>1000000</v>
      </c>
      <c r="L24" s="62"/>
      <c r="M24" s="63">
        <v>19821357000</v>
      </c>
      <c r="N24" s="62"/>
      <c r="O24" s="63">
        <v>26342325000</v>
      </c>
      <c r="P24" s="62"/>
      <c r="Q24" s="91">
        <v>-6520968000</v>
      </c>
      <c r="R24" s="91"/>
      <c r="T24">
        <f>VLOOKUP(A24,'1-2'!A21:W73,17,0)</f>
        <v>-6520968000</v>
      </c>
      <c r="U24" s="23">
        <f t="shared" si="0"/>
        <v>0</v>
      </c>
    </row>
    <row r="25" spans="1:21" ht="21.75" customHeight="1">
      <c r="A25" s="39" t="s">
        <v>35</v>
      </c>
      <c r="B25" s="28"/>
      <c r="C25" s="63">
        <v>2000000</v>
      </c>
      <c r="D25" s="62"/>
      <c r="E25" s="63">
        <v>25745895000</v>
      </c>
      <c r="F25" s="62"/>
      <c r="G25" s="63">
        <v>32815042389</v>
      </c>
      <c r="H25" s="62"/>
      <c r="I25" s="63">
        <v>-7069147389</v>
      </c>
      <c r="J25" s="62"/>
      <c r="K25" s="63">
        <v>2000000</v>
      </c>
      <c r="L25" s="62"/>
      <c r="M25" s="63">
        <v>25745895000</v>
      </c>
      <c r="N25" s="62"/>
      <c r="O25" s="63">
        <v>35646633000</v>
      </c>
      <c r="P25" s="62"/>
      <c r="Q25" s="91">
        <v>-9900738000</v>
      </c>
      <c r="R25" s="91"/>
      <c r="T25" t="e">
        <f>VLOOKUP(A25,'1-2'!A22:W74,17,0)</f>
        <v>#N/A</v>
      </c>
      <c r="U25" s="23" t="e">
        <f t="shared" si="0"/>
        <v>#N/A</v>
      </c>
    </row>
    <row r="26" spans="1:21" ht="21.75" customHeight="1">
      <c r="A26" s="39" t="s">
        <v>25</v>
      </c>
      <c r="B26" s="28"/>
      <c r="C26" s="63">
        <v>1141080</v>
      </c>
      <c r="D26" s="62"/>
      <c r="E26" s="63">
        <v>55534866503</v>
      </c>
      <c r="F26" s="62"/>
      <c r="G26" s="63">
        <v>56630079929</v>
      </c>
      <c r="H26" s="62"/>
      <c r="I26" s="63">
        <v>-1095213425</v>
      </c>
      <c r="J26" s="62"/>
      <c r="K26" s="63">
        <v>1141080</v>
      </c>
      <c r="L26" s="62"/>
      <c r="M26" s="63">
        <v>55534866503</v>
      </c>
      <c r="N26" s="62"/>
      <c r="O26" s="63">
        <v>57850347875</v>
      </c>
      <c r="P26" s="62"/>
      <c r="Q26" s="91">
        <v>-2315481371</v>
      </c>
      <c r="R26" s="91"/>
      <c r="T26" t="e">
        <f>VLOOKUP(A26,'1-2'!A23:W75,17,0)</f>
        <v>#N/A</v>
      </c>
      <c r="U26" s="23" t="e">
        <f t="shared" si="0"/>
        <v>#N/A</v>
      </c>
    </row>
    <row r="27" spans="1:21" ht="21.75" customHeight="1">
      <c r="A27" s="39" t="s">
        <v>22</v>
      </c>
      <c r="B27" s="28"/>
      <c r="C27" s="63">
        <v>1300000</v>
      </c>
      <c r="D27" s="62"/>
      <c r="E27" s="63">
        <v>22562946900</v>
      </c>
      <c r="F27" s="62"/>
      <c r="G27" s="63">
        <v>21223502899</v>
      </c>
      <c r="H27" s="62"/>
      <c r="I27" s="63">
        <v>1339444001</v>
      </c>
      <c r="J27" s="62"/>
      <c r="K27" s="63">
        <v>1300000</v>
      </c>
      <c r="L27" s="62"/>
      <c r="M27" s="63">
        <v>22562946900</v>
      </c>
      <c r="N27" s="62"/>
      <c r="O27" s="63">
        <v>21942968953</v>
      </c>
      <c r="P27" s="62"/>
      <c r="Q27" s="91">
        <v>619977947</v>
      </c>
      <c r="R27" s="91"/>
      <c r="T27" t="e">
        <f>VLOOKUP(A27,'1-2'!A24:W76,17,0)</f>
        <v>#N/A</v>
      </c>
      <c r="U27" s="23" t="e">
        <f t="shared" si="0"/>
        <v>#N/A</v>
      </c>
    </row>
    <row r="28" spans="1:21" ht="21.75" customHeight="1">
      <c r="A28" s="39" t="s">
        <v>30</v>
      </c>
      <c r="B28" s="28"/>
      <c r="C28" s="63">
        <v>200000</v>
      </c>
      <c r="D28" s="62"/>
      <c r="E28" s="63">
        <v>3691901700</v>
      </c>
      <c r="F28" s="62"/>
      <c r="G28" s="63">
        <v>2922351575</v>
      </c>
      <c r="H28" s="62"/>
      <c r="I28" s="63">
        <v>769550125</v>
      </c>
      <c r="J28" s="62"/>
      <c r="K28" s="63">
        <v>200000</v>
      </c>
      <c r="L28" s="62"/>
      <c r="M28" s="63">
        <v>3691901700</v>
      </c>
      <c r="N28" s="62"/>
      <c r="O28" s="63">
        <v>5534118545</v>
      </c>
      <c r="P28" s="62"/>
      <c r="Q28" s="91">
        <v>-1842216845</v>
      </c>
      <c r="R28" s="91"/>
      <c r="T28" t="e">
        <f>VLOOKUP(A28,'1-2'!A25:W77,17,0)</f>
        <v>#N/A</v>
      </c>
      <c r="U28" s="23" t="e">
        <f t="shared" si="0"/>
        <v>#N/A</v>
      </c>
    </row>
    <row r="29" spans="1:21" ht="21.75" customHeight="1">
      <c r="A29" s="39" t="s">
        <v>51</v>
      </c>
      <c r="B29" s="28"/>
      <c r="C29" s="63">
        <v>1110466</v>
      </c>
      <c r="D29" s="62"/>
      <c r="E29" s="63">
        <v>11193127494</v>
      </c>
      <c r="F29" s="62"/>
      <c r="G29" s="63">
        <v>11602803109</v>
      </c>
      <c r="H29" s="62"/>
      <c r="I29" s="63">
        <v>-409675614</v>
      </c>
      <c r="J29" s="62"/>
      <c r="K29" s="63">
        <v>1110466</v>
      </c>
      <c r="L29" s="62"/>
      <c r="M29" s="63">
        <v>11193127494</v>
      </c>
      <c r="N29" s="62"/>
      <c r="O29" s="63">
        <v>14695190892</v>
      </c>
      <c r="P29" s="62"/>
      <c r="Q29" s="91">
        <v>-3502063397</v>
      </c>
      <c r="R29" s="91"/>
      <c r="T29" t="e">
        <f>VLOOKUP(A29,'1-2'!A26:W78,17,0)</f>
        <v>#N/A</v>
      </c>
      <c r="U29" s="23" t="e">
        <f t="shared" si="0"/>
        <v>#N/A</v>
      </c>
    </row>
    <row r="30" spans="1:21" ht="21.75" customHeight="1">
      <c r="A30" s="39" t="s">
        <v>57</v>
      </c>
      <c r="B30" s="28"/>
      <c r="C30" s="63">
        <v>1596319</v>
      </c>
      <c r="D30" s="62"/>
      <c r="E30" s="63">
        <v>34291199691</v>
      </c>
      <c r="F30" s="62"/>
      <c r="G30" s="63">
        <v>33528096532</v>
      </c>
      <c r="H30" s="62"/>
      <c r="I30" s="63">
        <v>763103159</v>
      </c>
      <c r="J30" s="62"/>
      <c r="K30" s="63">
        <v>1596319</v>
      </c>
      <c r="L30" s="62"/>
      <c r="M30" s="63">
        <v>34291199691</v>
      </c>
      <c r="N30" s="62"/>
      <c r="O30" s="63">
        <v>40422741758</v>
      </c>
      <c r="P30" s="62"/>
      <c r="Q30" s="91">
        <v>-6131542066</v>
      </c>
      <c r="R30" s="91"/>
      <c r="T30" t="e">
        <f>VLOOKUP(A30,'1-2'!A27:W79,17,0)</f>
        <v>#N/A</v>
      </c>
      <c r="U30" s="23" t="e">
        <f t="shared" si="0"/>
        <v>#N/A</v>
      </c>
    </row>
    <row r="31" spans="1:21" ht="21.75" customHeight="1">
      <c r="A31" s="39" t="s">
        <v>42</v>
      </c>
      <c r="B31" s="28"/>
      <c r="C31" s="63">
        <v>194</v>
      </c>
      <c r="D31" s="62"/>
      <c r="E31" s="63">
        <v>4344813</v>
      </c>
      <c r="F31" s="62"/>
      <c r="G31" s="63">
        <v>4888638</v>
      </c>
      <c r="H31" s="62"/>
      <c r="I31" s="63">
        <v>-543824</v>
      </c>
      <c r="J31" s="62"/>
      <c r="K31" s="63">
        <v>194</v>
      </c>
      <c r="L31" s="62"/>
      <c r="M31" s="63">
        <v>4344813</v>
      </c>
      <c r="N31" s="62"/>
      <c r="O31" s="63">
        <v>5515387</v>
      </c>
      <c r="P31" s="62"/>
      <c r="Q31" s="91">
        <v>-1170573</v>
      </c>
      <c r="R31" s="91"/>
      <c r="T31">
        <f>VLOOKUP(A31,'1-2'!A28:W80,17,0)</f>
        <v>-1170573</v>
      </c>
      <c r="U31" s="23">
        <f t="shared" si="0"/>
        <v>0</v>
      </c>
    </row>
    <row r="32" spans="1:21" ht="21.75" customHeight="1">
      <c r="A32" s="39" t="s">
        <v>24</v>
      </c>
      <c r="B32" s="28"/>
      <c r="C32" s="63">
        <v>4600000</v>
      </c>
      <c r="D32" s="62"/>
      <c r="E32" s="63">
        <v>56974969800</v>
      </c>
      <c r="F32" s="62"/>
      <c r="G32" s="63">
        <v>72192805589</v>
      </c>
      <c r="H32" s="62"/>
      <c r="I32" s="63">
        <v>-15217835789</v>
      </c>
      <c r="J32" s="62"/>
      <c r="K32" s="63">
        <v>4600000</v>
      </c>
      <c r="L32" s="62"/>
      <c r="M32" s="63">
        <v>56974969800</v>
      </c>
      <c r="N32" s="62"/>
      <c r="O32" s="63">
        <v>76771399874</v>
      </c>
      <c r="P32" s="62"/>
      <c r="Q32" s="91">
        <v>-19796430074</v>
      </c>
      <c r="R32" s="91"/>
      <c r="T32" t="e">
        <f>VLOOKUP(A32,'1-2'!A29:W81,17,0)</f>
        <v>#N/A</v>
      </c>
      <c r="U32" s="23" t="e">
        <f t="shared" si="0"/>
        <v>#N/A</v>
      </c>
    </row>
    <row r="33" spans="1:21" ht="21.75" customHeight="1">
      <c r="A33" s="39" t="s">
        <v>50</v>
      </c>
      <c r="B33" s="28"/>
      <c r="C33" s="63">
        <v>4714285</v>
      </c>
      <c r="D33" s="62"/>
      <c r="E33" s="63">
        <v>33225406180</v>
      </c>
      <c r="F33" s="62"/>
      <c r="G33" s="63">
        <v>32241296829</v>
      </c>
      <c r="H33" s="62"/>
      <c r="I33" s="63">
        <v>984109351</v>
      </c>
      <c r="J33" s="62"/>
      <c r="K33" s="63">
        <v>4714285</v>
      </c>
      <c r="L33" s="62"/>
      <c r="M33" s="63">
        <v>33225406180</v>
      </c>
      <c r="N33" s="62"/>
      <c r="O33" s="63">
        <v>35521661332</v>
      </c>
      <c r="P33" s="62"/>
      <c r="Q33" s="91">
        <v>-2296255151</v>
      </c>
      <c r="R33" s="91"/>
      <c r="T33">
        <f>VLOOKUP(A33,'1-2'!A30:W82,17,0)</f>
        <v>-2296255151</v>
      </c>
      <c r="U33" s="23">
        <f t="shared" si="0"/>
        <v>0</v>
      </c>
    </row>
    <row r="34" spans="1:21" ht="21.75" customHeight="1">
      <c r="A34" s="39" t="s">
        <v>41</v>
      </c>
      <c r="B34" s="28"/>
      <c r="C34" s="63">
        <v>5756009</v>
      </c>
      <c r="D34" s="62"/>
      <c r="E34" s="63">
        <v>86112499234</v>
      </c>
      <c r="F34" s="62"/>
      <c r="G34" s="63">
        <v>84853711869</v>
      </c>
      <c r="H34" s="62"/>
      <c r="I34" s="63">
        <v>1258787365</v>
      </c>
      <c r="J34" s="62"/>
      <c r="K34" s="63">
        <v>5756009</v>
      </c>
      <c r="L34" s="62"/>
      <c r="M34" s="63">
        <v>86112499234</v>
      </c>
      <c r="N34" s="62"/>
      <c r="O34" s="63">
        <v>92864176914</v>
      </c>
      <c r="P34" s="62"/>
      <c r="Q34" s="91">
        <v>-6751677679</v>
      </c>
      <c r="R34" s="91"/>
      <c r="T34">
        <f>VLOOKUP(A34,'1-2'!A31:W83,17,0)</f>
        <v>-6751677679</v>
      </c>
      <c r="U34" s="23">
        <f t="shared" si="0"/>
        <v>0</v>
      </c>
    </row>
    <row r="35" spans="1:21" ht="21.75" customHeight="1">
      <c r="A35" s="39" t="s">
        <v>64</v>
      </c>
      <c r="B35" s="28"/>
      <c r="C35" s="63">
        <v>192393</v>
      </c>
      <c r="D35" s="62"/>
      <c r="E35" s="63">
        <v>8041989402</v>
      </c>
      <c r="F35" s="62"/>
      <c r="G35" s="63">
        <v>7116014690</v>
      </c>
      <c r="H35" s="62"/>
      <c r="I35" s="63">
        <v>925974712</v>
      </c>
      <c r="J35" s="62"/>
      <c r="K35" s="63">
        <v>192393</v>
      </c>
      <c r="L35" s="62"/>
      <c r="M35" s="63">
        <v>8041989402</v>
      </c>
      <c r="N35" s="62"/>
      <c r="O35" s="63">
        <v>8642371049</v>
      </c>
      <c r="P35" s="62"/>
      <c r="Q35" s="91">
        <v>-600381646</v>
      </c>
      <c r="R35" s="91"/>
      <c r="T35" t="e">
        <f>VLOOKUP(A35,'1-2'!A32:W84,17,0)</f>
        <v>#N/A</v>
      </c>
      <c r="U35" s="23" t="e">
        <f t="shared" si="0"/>
        <v>#N/A</v>
      </c>
    </row>
    <row r="36" spans="1:21" ht="21.75" customHeight="1">
      <c r="A36" s="39" t="s">
        <v>46</v>
      </c>
      <c r="B36" s="28"/>
      <c r="C36" s="63">
        <v>7229300</v>
      </c>
      <c r="D36" s="62"/>
      <c r="E36" s="63">
        <v>37512411171</v>
      </c>
      <c r="F36" s="62"/>
      <c r="G36" s="63">
        <v>41082488473</v>
      </c>
      <c r="H36" s="62"/>
      <c r="I36" s="63">
        <v>-3570077301</v>
      </c>
      <c r="J36" s="62"/>
      <c r="K36" s="63">
        <v>7229300</v>
      </c>
      <c r="L36" s="62"/>
      <c r="M36" s="63">
        <v>37512411171</v>
      </c>
      <c r="N36" s="62"/>
      <c r="O36" s="63">
        <v>50500242430</v>
      </c>
      <c r="P36" s="62"/>
      <c r="Q36" s="91">
        <v>-12987831258</v>
      </c>
      <c r="R36" s="91"/>
      <c r="T36" t="e">
        <f>VLOOKUP(A36,'1-2'!A33:W85,17,0)</f>
        <v>#N/A</v>
      </c>
      <c r="U36" s="23" t="e">
        <f t="shared" si="0"/>
        <v>#N/A</v>
      </c>
    </row>
    <row r="37" spans="1:21" ht="21.75" customHeight="1">
      <c r="A37" s="39" t="s">
        <v>45</v>
      </c>
      <c r="B37" s="28"/>
      <c r="C37" s="63">
        <v>8000000</v>
      </c>
      <c r="D37" s="62"/>
      <c r="E37" s="63">
        <v>28103781600</v>
      </c>
      <c r="F37" s="62"/>
      <c r="G37" s="63">
        <v>28469592000</v>
      </c>
      <c r="H37" s="62"/>
      <c r="I37" s="63">
        <v>-365810400</v>
      </c>
      <c r="J37" s="62"/>
      <c r="K37" s="63">
        <v>8000000</v>
      </c>
      <c r="L37" s="62"/>
      <c r="M37" s="63">
        <v>28103781600</v>
      </c>
      <c r="N37" s="62"/>
      <c r="O37" s="63">
        <v>37638709200</v>
      </c>
      <c r="P37" s="62"/>
      <c r="Q37" s="91">
        <v>-9534927600</v>
      </c>
      <c r="R37" s="91"/>
      <c r="T37">
        <f>VLOOKUP(A37,'1-2'!A34:W86,17,0)</f>
        <v>-9534927600</v>
      </c>
      <c r="U37" s="23">
        <f t="shared" si="0"/>
        <v>0</v>
      </c>
    </row>
    <row r="38" spans="1:21" ht="21.75" customHeight="1">
      <c r="A38" s="39" t="s">
        <v>63</v>
      </c>
      <c r="B38" s="28"/>
      <c r="C38" s="63">
        <v>1200000</v>
      </c>
      <c r="D38" s="62"/>
      <c r="E38" s="63">
        <v>17177184000</v>
      </c>
      <c r="F38" s="62"/>
      <c r="G38" s="63">
        <v>13416914373</v>
      </c>
      <c r="H38" s="62"/>
      <c r="I38" s="63">
        <v>3760269627</v>
      </c>
      <c r="J38" s="62"/>
      <c r="K38" s="63">
        <v>1200000</v>
      </c>
      <c r="L38" s="62"/>
      <c r="M38" s="63">
        <v>17177184000</v>
      </c>
      <c r="N38" s="62"/>
      <c r="O38" s="63">
        <v>24739636745</v>
      </c>
      <c r="P38" s="62"/>
      <c r="Q38" s="91">
        <v>-7562452745</v>
      </c>
      <c r="R38" s="91"/>
      <c r="T38" t="e">
        <f>VLOOKUP(A38,'1-2'!A35:W87,17,0)</f>
        <v>#N/A</v>
      </c>
      <c r="U38" s="23" t="e">
        <f t="shared" si="0"/>
        <v>#N/A</v>
      </c>
    </row>
    <row r="39" spans="1:21" ht="21.75" customHeight="1">
      <c r="A39" s="39" t="s">
        <v>47</v>
      </c>
      <c r="B39" s="28"/>
      <c r="C39" s="63">
        <v>9531010</v>
      </c>
      <c r="D39" s="62"/>
      <c r="E39" s="63">
        <v>35405460932</v>
      </c>
      <c r="F39" s="62"/>
      <c r="G39" s="63">
        <v>36729911828</v>
      </c>
      <c r="H39" s="62"/>
      <c r="I39" s="63">
        <v>-1324450895</v>
      </c>
      <c r="J39" s="62"/>
      <c r="K39" s="63">
        <v>9531010</v>
      </c>
      <c r="L39" s="62"/>
      <c r="M39" s="63">
        <v>35405460932</v>
      </c>
      <c r="N39" s="62"/>
      <c r="O39" s="63">
        <v>39369360600</v>
      </c>
      <c r="P39" s="62"/>
      <c r="Q39" s="91">
        <v>-3963899667</v>
      </c>
      <c r="R39" s="91"/>
      <c r="T39">
        <f>VLOOKUP(A39,'1-2'!A36:W88,17,0)</f>
        <v>-3963899667</v>
      </c>
      <c r="U39" s="23">
        <f t="shared" si="0"/>
        <v>0</v>
      </c>
    </row>
    <row r="40" spans="1:21" ht="21.75" customHeight="1">
      <c r="A40" s="39" t="s">
        <v>43</v>
      </c>
      <c r="B40" s="28"/>
      <c r="C40" s="63">
        <v>374199</v>
      </c>
      <c r="D40" s="62"/>
      <c r="E40" s="63">
        <v>49453745995</v>
      </c>
      <c r="F40" s="62"/>
      <c r="G40" s="63">
        <v>50126708968</v>
      </c>
      <c r="H40" s="62"/>
      <c r="I40" s="63">
        <v>-672962972</v>
      </c>
      <c r="J40" s="62"/>
      <c r="K40" s="63">
        <v>374199</v>
      </c>
      <c r="L40" s="62"/>
      <c r="M40" s="63">
        <v>49453745995</v>
      </c>
      <c r="N40" s="62"/>
      <c r="O40" s="63">
        <v>55595466095</v>
      </c>
      <c r="P40" s="62"/>
      <c r="Q40" s="91">
        <v>-6141720099</v>
      </c>
      <c r="R40" s="91"/>
      <c r="T40" t="e">
        <f>VLOOKUP(A40,'1-2'!A37:W89,17,0)</f>
        <v>#N/A</v>
      </c>
      <c r="U40" s="23" t="e">
        <f t="shared" si="0"/>
        <v>#N/A</v>
      </c>
    </row>
    <row r="41" spans="1:21" ht="21.75" customHeight="1">
      <c r="A41" s="39" t="s">
        <v>52</v>
      </c>
      <c r="B41" s="28"/>
      <c r="C41" s="63">
        <v>1210000</v>
      </c>
      <c r="D41" s="62"/>
      <c r="E41" s="63">
        <v>9874992105</v>
      </c>
      <c r="F41" s="62"/>
      <c r="G41" s="63">
        <v>13075137295</v>
      </c>
      <c r="H41" s="62"/>
      <c r="I41" s="63">
        <v>-3200145190</v>
      </c>
      <c r="J41" s="62"/>
      <c r="K41" s="63">
        <v>1210000</v>
      </c>
      <c r="L41" s="62"/>
      <c r="M41" s="63">
        <v>9874992105</v>
      </c>
      <c r="N41" s="62"/>
      <c r="O41" s="63">
        <v>13663813705</v>
      </c>
      <c r="P41" s="62"/>
      <c r="Q41" s="91">
        <v>-3788821600</v>
      </c>
      <c r="R41" s="91"/>
      <c r="T41" t="e">
        <f>VLOOKUP(A41,'1-2'!A38:W90,17,0)</f>
        <v>#N/A</v>
      </c>
      <c r="U41" s="23" t="e">
        <f t="shared" si="0"/>
        <v>#N/A</v>
      </c>
    </row>
    <row r="42" spans="1:21" ht="21.75" customHeight="1">
      <c r="A42" s="39" t="s">
        <v>33</v>
      </c>
      <c r="B42" s="28"/>
      <c r="C42" s="63">
        <v>400000</v>
      </c>
      <c r="D42" s="62"/>
      <c r="E42" s="63">
        <v>2918530800</v>
      </c>
      <c r="F42" s="62"/>
      <c r="G42" s="63">
        <v>-2303732539</v>
      </c>
      <c r="H42" s="62"/>
      <c r="I42" s="63">
        <v>5222263339</v>
      </c>
      <c r="J42" s="62"/>
      <c r="K42" s="63">
        <v>400000</v>
      </c>
      <c r="L42" s="62"/>
      <c r="M42" s="63">
        <v>2918530800</v>
      </c>
      <c r="N42" s="62"/>
      <c r="O42" s="63">
        <v>3035310018</v>
      </c>
      <c r="P42" s="62"/>
      <c r="Q42" s="91">
        <v>-116779218</v>
      </c>
      <c r="R42" s="91"/>
      <c r="T42" t="e">
        <f>VLOOKUP(A42,'1-2'!A39:W91,17,0)</f>
        <v>#N/A</v>
      </c>
      <c r="U42" s="23" t="e">
        <f t="shared" si="0"/>
        <v>#N/A</v>
      </c>
    </row>
    <row r="43" spans="1:21" ht="21.75" customHeight="1">
      <c r="A43" s="39" t="s">
        <v>20</v>
      </c>
      <c r="B43" s="28"/>
      <c r="C43" s="63">
        <v>6209134</v>
      </c>
      <c r="D43" s="62"/>
      <c r="E43" s="63">
        <v>19022688509</v>
      </c>
      <c r="F43" s="62"/>
      <c r="G43" s="63">
        <v>19769523457</v>
      </c>
      <c r="H43" s="62"/>
      <c r="I43" s="63">
        <v>-746834947</v>
      </c>
      <c r="J43" s="62"/>
      <c r="K43" s="63">
        <v>6209134</v>
      </c>
      <c r="L43" s="62"/>
      <c r="M43" s="63">
        <v>19022688509</v>
      </c>
      <c r="N43" s="62"/>
      <c r="O43" s="63">
        <v>23892546145</v>
      </c>
      <c r="P43" s="62"/>
      <c r="Q43" s="91">
        <v>-4869857635</v>
      </c>
      <c r="R43" s="91"/>
      <c r="T43">
        <f>VLOOKUP(A43,'1-2'!A40:W92,17,0)</f>
        <v>-4869857635</v>
      </c>
      <c r="U43" s="23">
        <f t="shared" si="0"/>
        <v>0</v>
      </c>
    </row>
    <row r="44" spans="1:21" ht="21.75" customHeight="1">
      <c r="A44" s="39" t="s">
        <v>61</v>
      </c>
      <c r="B44" s="28"/>
      <c r="C44" s="63">
        <v>18516948</v>
      </c>
      <c r="D44" s="62"/>
      <c r="E44" s="63">
        <v>136946384865</v>
      </c>
      <c r="F44" s="62"/>
      <c r="G44" s="63">
        <v>129255824208</v>
      </c>
      <c r="H44" s="62"/>
      <c r="I44" s="63">
        <v>7690560657</v>
      </c>
      <c r="J44" s="62"/>
      <c r="K44" s="63">
        <v>18516948</v>
      </c>
      <c r="L44" s="62"/>
      <c r="M44" s="63">
        <v>136946384865</v>
      </c>
      <c r="N44" s="62"/>
      <c r="O44" s="63">
        <v>122361161200</v>
      </c>
      <c r="P44" s="62"/>
      <c r="Q44" s="91">
        <v>14585223665</v>
      </c>
      <c r="R44" s="91"/>
      <c r="T44" t="e">
        <f>VLOOKUP(A44,'1-2'!A41:W93,17,0)</f>
        <v>#N/A</v>
      </c>
      <c r="U44" s="23" t="e">
        <f t="shared" si="0"/>
        <v>#N/A</v>
      </c>
    </row>
    <row r="45" spans="1:21" ht="21.75" customHeight="1">
      <c r="A45" s="39" t="s">
        <v>29</v>
      </c>
      <c r="B45" s="28"/>
      <c r="C45" s="63">
        <v>3937812</v>
      </c>
      <c r="D45" s="62"/>
      <c r="E45" s="63">
        <v>77074181946</v>
      </c>
      <c r="F45" s="62"/>
      <c r="G45" s="63">
        <v>96646092039</v>
      </c>
      <c r="H45" s="62"/>
      <c r="I45" s="63">
        <v>-19571910092</v>
      </c>
      <c r="J45" s="62"/>
      <c r="K45" s="63">
        <v>3937812</v>
      </c>
      <c r="L45" s="62"/>
      <c r="M45" s="63">
        <v>77074181946</v>
      </c>
      <c r="N45" s="62"/>
      <c r="O45" s="63">
        <v>102087083045</v>
      </c>
      <c r="P45" s="62"/>
      <c r="Q45" s="91">
        <v>-25012901098</v>
      </c>
      <c r="R45" s="91"/>
      <c r="T45">
        <f>VLOOKUP(A45,'1-2'!A42:W94,17,0)</f>
        <v>-25012901098</v>
      </c>
      <c r="U45" s="23">
        <f t="shared" si="0"/>
        <v>0</v>
      </c>
    </row>
    <row r="46" spans="1:21" ht="21.75" customHeight="1">
      <c r="A46" s="39" t="s">
        <v>39</v>
      </c>
      <c r="B46" s="28"/>
      <c r="C46" s="63">
        <v>24100000</v>
      </c>
      <c r="D46" s="62"/>
      <c r="E46" s="63">
        <v>115997881410</v>
      </c>
      <c r="F46" s="62"/>
      <c r="G46" s="63">
        <v>102703764797</v>
      </c>
      <c r="H46" s="62"/>
      <c r="I46" s="63">
        <v>13294116613</v>
      </c>
      <c r="J46" s="62"/>
      <c r="K46" s="63">
        <v>24100000</v>
      </c>
      <c r="L46" s="62"/>
      <c r="M46" s="63">
        <v>115997881410</v>
      </c>
      <c r="N46" s="62"/>
      <c r="O46" s="63">
        <v>106337460688</v>
      </c>
      <c r="P46" s="62"/>
      <c r="Q46" s="91">
        <v>9660420722</v>
      </c>
      <c r="R46" s="91"/>
      <c r="T46" t="e">
        <f>VLOOKUP(A46,'1-2'!A43:W95,17,0)</f>
        <v>#N/A</v>
      </c>
      <c r="U46" s="23" t="e">
        <f t="shared" si="0"/>
        <v>#N/A</v>
      </c>
    </row>
    <row r="47" spans="1:21" ht="21.75" customHeight="1">
      <c r="A47" s="39" t="s">
        <v>54</v>
      </c>
      <c r="B47" s="28"/>
      <c r="C47" s="63">
        <v>17551934</v>
      </c>
      <c r="D47" s="62"/>
      <c r="E47" s="63">
        <v>27183204988</v>
      </c>
      <c r="F47" s="62"/>
      <c r="G47" s="63">
        <v>27397842041</v>
      </c>
      <c r="H47" s="62"/>
      <c r="I47" s="63">
        <v>-214637052</v>
      </c>
      <c r="J47" s="62"/>
      <c r="K47" s="63">
        <v>17551934</v>
      </c>
      <c r="L47" s="62"/>
      <c r="M47" s="63">
        <v>27183204988</v>
      </c>
      <c r="N47" s="62"/>
      <c r="O47" s="63">
        <v>27994272041</v>
      </c>
      <c r="P47" s="62"/>
      <c r="Q47" s="91">
        <v>-811067052</v>
      </c>
      <c r="R47" s="91"/>
      <c r="T47" t="e">
        <f>VLOOKUP(A47,'1-2'!A44:W96,17,0)</f>
        <v>#N/A</v>
      </c>
      <c r="U47" s="23" t="e">
        <f t="shared" si="0"/>
        <v>#N/A</v>
      </c>
    </row>
    <row r="48" spans="1:21" ht="21.75" customHeight="1">
      <c r="A48" s="39" t="s">
        <v>40</v>
      </c>
      <c r="B48" s="28"/>
      <c r="C48" s="63">
        <v>1427620</v>
      </c>
      <c r="D48" s="62"/>
      <c r="E48" s="63">
        <v>5659473136</v>
      </c>
      <c r="F48" s="62"/>
      <c r="G48" s="63">
        <v>6180292253</v>
      </c>
      <c r="H48" s="62"/>
      <c r="I48" s="63">
        <v>-520819116</v>
      </c>
      <c r="J48" s="62"/>
      <c r="K48" s="63">
        <v>1427620</v>
      </c>
      <c r="L48" s="62"/>
      <c r="M48" s="63">
        <v>5659473136</v>
      </c>
      <c r="N48" s="62"/>
      <c r="O48" s="63">
        <v>6398837605</v>
      </c>
      <c r="P48" s="62"/>
      <c r="Q48" s="91">
        <v>-739364468</v>
      </c>
      <c r="R48" s="91"/>
      <c r="T48">
        <f>VLOOKUP(A48,'1-2'!A45:W97,17,0)</f>
        <v>-739364468</v>
      </c>
      <c r="U48" s="23">
        <f t="shared" si="0"/>
        <v>0</v>
      </c>
    </row>
    <row r="49" spans="1:21" ht="21.75" customHeight="1">
      <c r="A49" s="39" t="s">
        <v>34</v>
      </c>
      <c r="B49" s="28"/>
      <c r="C49" s="63">
        <v>616206</v>
      </c>
      <c r="D49" s="62"/>
      <c r="E49" s="63">
        <v>23184622887</v>
      </c>
      <c r="F49" s="62"/>
      <c r="G49" s="63">
        <v>22250932966</v>
      </c>
      <c r="H49" s="62"/>
      <c r="I49" s="63">
        <v>933689921</v>
      </c>
      <c r="J49" s="62"/>
      <c r="K49" s="63">
        <v>616206</v>
      </c>
      <c r="L49" s="62"/>
      <c r="M49" s="63">
        <v>23184622887</v>
      </c>
      <c r="N49" s="62"/>
      <c r="O49" s="63">
        <v>21654915097</v>
      </c>
      <c r="P49" s="62"/>
      <c r="Q49" s="91">
        <v>1529707790</v>
      </c>
      <c r="R49" s="91"/>
      <c r="T49" t="e">
        <f>VLOOKUP(A49,'1-2'!A46:W98,17,0)</f>
        <v>#N/A</v>
      </c>
      <c r="U49" s="23" t="e">
        <f t="shared" si="0"/>
        <v>#N/A</v>
      </c>
    </row>
    <row r="50" spans="1:21" ht="21.75" customHeight="1">
      <c r="A50" s="39" t="s">
        <v>48</v>
      </c>
      <c r="B50" s="28"/>
      <c r="C50" s="63">
        <v>362898</v>
      </c>
      <c r="D50" s="62"/>
      <c r="E50" s="63">
        <v>511166818</v>
      </c>
      <c r="F50" s="62"/>
      <c r="G50" s="63">
        <v>606401850</v>
      </c>
      <c r="H50" s="62"/>
      <c r="I50" s="63">
        <v>-95235031</v>
      </c>
      <c r="J50" s="62"/>
      <c r="K50" s="63">
        <v>362898</v>
      </c>
      <c r="L50" s="62"/>
      <c r="M50" s="63">
        <v>511166818</v>
      </c>
      <c r="N50" s="62"/>
      <c r="O50" s="63">
        <v>780638669</v>
      </c>
      <c r="P50" s="62"/>
      <c r="Q50" s="91">
        <v>-269471850</v>
      </c>
      <c r="R50" s="91"/>
      <c r="T50">
        <f>VLOOKUP(A50,'1-2'!A46:W99,17,0)</f>
        <v>-269471850</v>
      </c>
      <c r="U50" s="23">
        <f t="shared" si="0"/>
        <v>0</v>
      </c>
    </row>
    <row r="51" spans="1:21" ht="21.75" customHeight="1">
      <c r="A51" s="40" t="s">
        <v>144</v>
      </c>
      <c r="C51" s="63">
        <v>0</v>
      </c>
      <c r="D51" s="63"/>
      <c r="E51" s="63">
        <v>0</v>
      </c>
      <c r="F51" s="63"/>
      <c r="G51" s="63">
        <v>0</v>
      </c>
      <c r="H51" s="35"/>
      <c r="I51" s="63">
        <v>926096032</v>
      </c>
      <c r="J51" s="62"/>
      <c r="K51" s="63">
        <v>0</v>
      </c>
      <c r="L51" s="62"/>
      <c r="M51" s="63">
        <v>0</v>
      </c>
      <c r="N51" s="62"/>
      <c r="O51" s="63">
        <v>0</v>
      </c>
      <c r="P51" s="62"/>
      <c r="Q51" s="63">
        <v>0</v>
      </c>
      <c r="R51" s="63"/>
      <c r="T51" t="e">
        <f>VLOOKUP(A51,'1-2'!A46:W100,17,0)</f>
        <v>#N/A</v>
      </c>
      <c r="U51" s="23" t="e">
        <f>SUM(U8:U50)</f>
        <v>#N/A</v>
      </c>
    </row>
    <row r="52" spans="1:21" ht="21.75" customHeight="1">
      <c r="A52" s="40" t="s">
        <v>145</v>
      </c>
      <c r="C52" s="63">
        <v>0</v>
      </c>
      <c r="D52" s="63"/>
      <c r="E52" s="63">
        <v>0</v>
      </c>
      <c r="F52" s="63"/>
      <c r="G52" s="63">
        <v>0</v>
      </c>
      <c r="H52" s="35"/>
      <c r="I52" s="63">
        <v>511150083</v>
      </c>
      <c r="J52" s="62"/>
      <c r="K52" s="63">
        <v>0</v>
      </c>
      <c r="L52" s="62"/>
      <c r="M52" s="63">
        <v>0</v>
      </c>
      <c r="N52" s="62"/>
      <c r="O52" s="63">
        <v>0</v>
      </c>
      <c r="P52" s="62"/>
      <c r="Q52" s="63">
        <v>0</v>
      </c>
      <c r="R52" s="63"/>
      <c r="T52" t="e">
        <f>VLOOKUP(A52,'1-2'!A46:W101,17,0)</f>
        <v>#N/A</v>
      </c>
      <c r="U52" s="23"/>
    </row>
    <row r="53" spans="1:21" ht="21.75" customHeight="1">
      <c r="A53" s="40" t="s">
        <v>146</v>
      </c>
      <c r="C53" s="63">
        <v>0</v>
      </c>
      <c r="D53" s="63"/>
      <c r="E53" s="63">
        <v>0</v>
      </c>
      <c r="F53" s="63"/>
      <c r="G53" s="63">
        <v>0</v>
      </c>
      <c r="H53" s="35"/>
      <c r="I53" s="63">
        <v>255427313</v>
      </c>
      <c r="J53" s="62"/>
      <c r="K53" s="63">
        <v>0</v>
      </c>
      <c r="L53" s="62"/>
      <c r="M53" s="63">
        <v>0</v>
      </c>
      <c r="N53" s="62"/>
      <c r="O53" s="63">
        <v>0</v>
      </c>
      <c r="P53" s="62"/>
      <c r="Q53" s="63">
        <v>0</v>
      </c>
      <c r="R53" s="63"/>
      <c r="T53" t="e">
        <f>VLOOKUP(A53,'1-2'!A46:W102,17,0)</f>
        <v>#N/A</v>
      </c>
      <c r="U53" s="23"/>
    </row>
    <row r="54" spans="1:21" ht="21.75" customHeight="1">
      <c r="A54" s="40" t="s">
        <v>147</v>
      </c>
      <c r="C54" s="63">
        <v>0</v>
      </c>
      <c r="D54" s="63"/>
      <c r="E54" s="63">
        <v>0</v>
      </c>
      <c r="F54" s="63"/>
      <c r="G54" s="63">
        <v>0</v>
      </c>
      <c r="H54" s="35"/>
      <c r="I54" s="63">
        <v>1150486357</v>
      </c>
      <c r="J54" s="62"/>
      <c r="K54" s="63">
        <v>0</v>
      </c>
      <c r="L54" s="62"/>
      <c r="M54" s="63">
        <v>0</v>
      </c>
      <c r="N54" s="62"/>
      <c r="O54" s="63">
        <v>0</v>
      </c>
      <c r="P54" s="62"/>
      <c r="Q54" s="63">
        <v>0</v>
      </c>
      <c r="R54" s="63"/>
      <c r="T54" t="e">
        <f>VLOOKUP(A54,'1-2'!A46:W103,17,0)</f>
        <v>#N/A</v>
      </c>
      <c r="U54" s="23"/>
    </row>
    <row r="55" spans="1:21" ht="21.75" customHeight="1">
      <c r="A55" s="12" t="s">
        <v>65</v>
      </c>
      <c r="B55" s="28"/>
      <c r="C55" s="63"/>
      <c r="D55" s="62"/>
      <c r="E55" s="65">
        <f>SUM(E10:E50)</f>
        <v>1395384584744</v>
      </c>
      <c r="F55" s="62"/>
      <c r="G55" s="65">
        <f>SUM(G10:G50)</f>
        <v>1436104354295</v>
      </c>
      <c r="H55" s="62"/>
      <c r="I55" s="65">
        <f>SUM(I8:I54)</f>
        <v>-33266427041</v>
      </c>
      <c r="J55" s="62"/>
      <c r="K55" s="63"/>
      <c r="L55" s="62"/>
      <c r="M55" s="65">
        <f>SUM(M10:M50)</f>
        <v>1395384584744</v>
      </c>
      <c r="N55" s="62"/>
      <c r="O55" s="65">
        <f>SUM(O10:O54)</f>
        <v>1544161010146</v>
      </c>
      <c r="P55" s="62"/>
      <c r="Q55" s="92">
        <f>SUM(Q8:R50)</f>
        <v>-154249623539</v>
      </c>
      <c r="R55" s="92"/>
    </row>
    <row r="62" spans="1:21" ht="18.75">
      <c r="I62" s="30"/>
    </row>
    <row r="63" spans="1:21" ht="18.75">
      <c r="I63" s="30"/>
    </row>
  </sheetData>
  <autoFilter ref="A4:U55" xr:uid="{BF939655-8624-48E5-9D91-C1B4082A3505}"/>
  <mergeCells count="52">
    <mergeCell ref="Q49:R49"/>
    <mergeCell ref="Q50:R50"/>
    <mergeCell ref="Q55:R55"/>
    <mergeCell ref="Q44:R44"/>
    <mergeCell ref="Q45:R45"/>
    <mergeCell ref="Q46:R46"/>
    <mergeCell ref="Q47:R47"/>
    <mergeCell ref="Q48:R48"/>
    <mergeCell ref="Q39:R39"/>
    <mergeCell ref="Q40:R40"/>
    <mergeCell ref="Q41:R41"/>
    <mergeCell ref="Q42:R42"/>
    <mergeCell ref="Q43:R43"/>
    <mergeCell ref="Q34:R34"/>
    <mergeCell ref="Q35:R35"/>
    <mergeCell ref="Q36:R36"/>
    <mergeCell ref="Q37:R37"/>
    <mergeCell ref="Q38:R38"/>
    <mergeCell ref="Q29:R29"/>
    <mergeCell ref="Q30:R30"/>
    <mergeCell ref="Q31:R31"/>
    <mergeCell ref="Q32:R32"/>
    <mergeCell ref="Q33:R33"/>
    <mergeCell ref="Q24:R24"/>
    <mergeCell ref="Q25:R25"/>
    <mergeCell ref="Q26:R26"/>
    <mergeCell ref="Q27:R27"/>
    <mergeCell ref="Q28:R28"/>
    <mergeCell ref="Q19:R19"/>
    <mergeCell ref="Q20:R20"/>
    <mergeCell ref="Q21:R21"/>
    <mergeCell ref="Q22:R22"/>
    <mergeCell ref="Q23:R23"/>
    <mergeCell ref="Q14:R14"/>
    <mergeCell ref="Q15:R15"/>
    <mergeCell ref="Q16:R16"/>
    <mergeCell ref="Q17:R17"/>
    <mergeCell ref="Q18:R18"/>
    <mergeCell ref="Q8:R8"/>
    <mergeCell ref="Q10:R10"/>
    <mergeCell ref="Q11:R11"/>
    <mergeCell ref="Q12:R12"/>
    <mergeCell ref="Q13:R13"/>
    <mergeCell ref="Q9:R9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9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AE59"/>
  <sheetViews>
    <sheetView rightToLeft="1" view="pageBreakPreview" zoomScale="60" zoomScaleNormal="100" workbookViewId="0">
      <selection activeCell="AE10" sqref="AE10"/>
    </sheetView>
  </sheetViews>
  <sheetFormatPr defaultRowHeight="12.75"/>
  <cols>
    <col min="1" max="2" width="2.5703125" customWidth="1"/>
    <col min="3" max="3" width="23.42578125" customWidth="1"/>
    <col min="4" max="5" width="1.28515625" customWidth="1"/>
    <col min="6" max="6" width="12.140625" bestFit="1" customWidth="1"/>
    <col min="7" max="7" width="1.28515625" customWidth="1"/>
    <col min="8" max="8" width="24.140625" customWidth="1"/>
    <col min="9" max="9" width="1.28515625" customWidth="1"/>
    <col min="10" max="10" width="25.140625" customWidth="1"/>
    <col min="11" max="11" width="1.28515625" customWidth="1"/>
    <col min="12" max="12" width="14.28515625" customWidth="1"/>
    <col min="13" max="13" width="1.28515625" customWidth="1"/>
    <col min="14" max="14" width="14.28515625" customWidth="1"/>
    <col min="15" max="15" width="1.28515625" customWidth="1"/>
    <col min="16" max="16" width="14.28515625" customWidth="1"/>
    <col min="17" max="17" width="1.28515625" customWidth="1"/>
    <col min="18" max="18" width="17.5703125" bestFit="1" customWidth="1"/>
    <col min="19" max="19" width="1.28515625" customWidth="1"/>
    <col min="20" max="20" width="15.5703125" customWidth="1"/>
    <col min="21" max="21" width="1.28515625" customWidth="1"/>
    <col min="22" max="22" width="15.5703125" customWidth="1"/>
    <col min="23" max="23" width="1.28515625" customWidth="1"/>
    <col min="24" max="24" width="19.140625" bestFit="1" customWidth="1"/>
    <col min="25" max="25" width="1.28515625" customWidth="1"/>
    <col min="26" max="26" width="19.42578125" bestFit="1" customWidth="1"/>
    <col min="27" max="27" width="1.28515625" customWidth="1"/>
    <col min="28" max="28" width="15.5703125" customWidth="1"/>
    <col min="29" max="29" width="0.28515625" customWidth="1"/>
    <col min="31" max="31" width="19.5703125" bestFit="1" customWidth="1"/>
  </cols>
  <sheetData>
    <row r="1" spans="1:31" ht="29.1" customHeight="1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</row>
    <row r="2" spans="1:31" ht="21.75" customHeight="1">
      <c r="A2" s="75" t="s">
        <v>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</row>
    <row r="3" spans="1:31" ht="21.75" customHeight="1">
      <c r="A3" s="75" t="s">
        <v>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</row>
    <row r="4" spans="1:31" ht="30.75" customHeight="1">
      <c r="A4" s="1" t="s">
        <v>3</v>
      </c>
      <c r="B4" s="76" t="s">
        <v>4</v>
      </c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</row>
    <row r="5" spans="1:31" ht="6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31" ht="30.75" customHeight="1">
      <c r="A6" s="76" t="s">
        <v>5</v>
      </c>
      <c r="B6" s="76"/>
      <c r="C6" s="76" t="s">
        <v>6</v>
      </c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</row>
    <row r="7" spans="1:31" ht="14.45" customHeight="1">
      <c r="F7" s="77" t="s">
        <v>7</v>
      </c>
      <c r="G7" s="77"/>
      <c r="H7" s="77"/>
      <c r="I7" s="77"/>
      <c r="J7" s="77"/>
      <c r="L7" s="77" t="s">
        <v>8</v>
      </c>
      <c r="M7" s="77"/>
      <c r="N7" s="77"/>
      <c r="O7" s="77"/>
      <c r="P7" s="77"/>
      <c r="Q7" s="77"/>
      <c r="R7" s="77"/>
      <c r="T7" s="77" t="s">
        <v>9</v>
      </c>
      <c r="U7" s="77"/>
      <c r="V7" s="77"/>
      <c r="W7" s="77"/>
      <c r="X7" s="77"/>
      <c r="Y7" s="77"/>
      <c r="Z7" s="77"/>
      <c r="AA7" s="77"/>
      <c r="AB7" s="77"/>
    </row>
    <row r="8" spans="1:31" ht="29.25" customHeight="1">
      <c r="F8" s="3"/>
      <c r="G8" s="3"/>
      <c r="H8" s="3"/>
      <c r="I8" s="3"/>
      <c r="J8" s="3"/>
      <c r="L8" s="78" t="s">
        <v>10</v>
      </c>
      <c r="M8" s="78"/>
      <c r="N8" s="78"/>
      <c r="O8" s="3"/>
      <c r="P8" s="78" t="s">
        <v>11</v>
      </c>
      <c r="Q8" s="78"/>
      <c r="R8" s="78"/>
      <c r="T8" s="3"/>
      <c r="U8" s="3"/>
      <c r="V8" s="3"/>
      <c r="W8" s="3"/>
      <c r="X8" s="3"/>
      <c r="Y8" s="3"/>
      <c r="Z8" s="3"/>
      <c r="AA8" s="3"/>
      <c r="AB8" s="3"/>
    </row>
    <row r="9" spans="1:31" ht="29.25" customHeight="1">
      <c r="A9" s="77" t="s">
        <v>12</v>
      </c>
      <c r="B9" s="77"/>
      <c r="C9" s="77"/>
      <c r="E9" s="77" t="s">
        <v>13</v>
      </c>
      <c r="F9" s="77"/>
      <c r="H9" s="2" t="s">
        <v>14</v>
      </c>
      <c r="J9" s="2" t="s">
        <v>15</v>
      </c>
      <c r="L9" s="4" t="s">
        <v>13</v>
      </c>
      <c r="M9" s="3"/>
      <c r="N9" s="4" t="s">
        <v>14</v>
      </c>
      <c r="P9" s="4" t="s">
        <v>13</v>
      </c>
      <c r="Q9" s="3"/>
      <c r="R9" s="4" t="s">
        <v>16</v>
      </c>
      <c r="T9" s="2" t="s">
        <v>13</v>
      </c>
      <c r="V9" s="2" t="s">
        <v>17</v>
      </c>
      <c r="X9" s="2" t="s">
        <v>14</v>
      </c>
      <c r="Z9" s="2" t="s">
        <v>15</v>
      </c>
      <c r="AB9" s="2" t="s">
        <v>18</v>
      </c>
    </row>
    <row r="10" spans="1:31" ht="21.75" customHeight="1">
      <c r="A10" s="79" t="s">
        <v>19</v>
      </c>
      <c r="B10" s="79"/>
      <c r="C10" s="79"/>
      <c r="E10" s="80">
        <v>64232</v>
      </c>
      <c r="F10" s="80"/>
      <c r="G10" s="28"/>
      <c r="H10" s="27">
        <v>1289663870</v>
      </c>
      <c r="I10" s="28"/>
      <c r="J10" s="27">
        <v>1193353128.3239999</v>
      </c>
      <c r="K10" s="28"/>
      <c r="L10" s="27">
        <v>0</v>
      </c>
      <c r="M10" s="28"/>
      <c r="N10" s="27">
        <v>0</v>
      </c>
      <c r="O10" s="28"/>
      <c r="P10" s="27">
        <v>0</v>
      </c>
      <c r="Q10" s="28"/>
      <c r="R10" s="27">
        <v>0</v>
      </c>
      <c r="S10" s="28"/>
      <c r="T10" s="27">
        <v>64232</v>
      </c>
      <c r="U10" s="28"/>
      <c r="V10" s="27">
        <v>17640</v>
      </c>
      <c r="W10" s="28"/>
      <c r="X10" s="27">
        <v>1289663870</v>
      </c>
      <c r="Y10" s="28"/>
      <c r="Z10" s="27">
        <v>1126310817.744</v>
      </c>
      <c r="AA10" s="28"/>
      <c r="AB10" s="29">
        <f t="shared" ref="AB10:AB55" si="0">Z10/$AE$10</f>
        <v>7.2952549795401436E-4</v>
      </c>
      <c r="AE10" s="25">
        <v>1543895067277</v>
      </c>
    </row>
    <row r="11" spans="1:31" ht="21.75" customHeight="1">
      <c r="A11" s="81" t="s">
        <v>20</v>
      </c>
      <c r="B11" s="81"/>
      <c r="C11" s="81"/>
      <c r="E11" s="82">
        <v>6209134</v>
      </c>
      <c r="F11" s="82"/>
      <c r="G11" s="28"/>
      <c r="H11" s="30">
        <v>36933954947</v>
      </c>
      <c r="I11" s="28"/>
      <c r="J11" s="30">
        <v>19769523457.598099</v>
      </c>
      <c r="K11" s="28"/>
      <c r="L11" s="30">
        <v>0</v>
      </c>
      <c r="M11" s="28"/>
      <c r="N11" s="30">
        <v>0</v>
      </c>
      <c r="O11" s="28"/>
      <c r="P11" s="30">
        <v>0</v>
      </c>
      <c r="Q11" s="28"/>
      <c r="R11" s="30">
        <v>0</v>
      </c>
      <c r="S11" s="28"/>
      <c r="T11" s="30">
        <v>6209134</v>
      </c>
      <c r="U11" s="28"/>
      <c r="V11" s="30">
        <v>3082</v>
      </c>
      <c r="W11" s="28"/>
      <c r="X11" s="30">
        <v>36933954947</v>
      </c>
      <c r="Y11" s="28"/>
      <c r="Z11" s="30">
        <v>19022688509.621399</v>
      </c>
      <c r="AA11" s="28"/>
      <c r="AB11" s="29">
        <f t="shared" si="0"/>
        <v>1.2321231483155207E-2</v>
      </c>
    </row>
    <row r="12" spans="1:31" ht="21.75" customHeight="1">
      <c r="A12" s="81" t="s">
        <v>21</v>
      </c>
      <c r="B12" s="81"/>
      <c r="C12" s="81"/>
      <c r="E12" s="82">
        <v>114802</v>
      </c>
      <c r="F12" s="82"/>
      <c r="G12" s="28"/>
      <c r="H12" s="30">
        <v>7808035033</v>
      </c>
      <c r="I12" s="28"/>
      <c r="J12" s="30">
        <v>5808653440.29</v>
      </c>
      <c r="K12" s="28"/>
      <c r="L12" s="30">
        <v>0</v>
      </c>
      <c r="M12" s="28"/>
      <c r="N12" s="30">
        <v>0</v>
      </c>
      <c r="O12" s="28"/>
      <c r="P12" s="30">
        <v>-114802</v>
      </c>
      <c r="Q12" s="28"/>
      <c r="R12" s="30">
        <v>5572349839</v>
      </c>
      <c r="S12" s="28"/>
      <c r="T12" s="30">
        <v>0</v>
      </c>
      <c r="U12" s="28"/>
      <c r="V12" s="30">
        <v>0</v>
      </c>
      <c r="W12" s="28"/>
      <c r="X12" s="30">
        <v>0</v>
      </c>
      <c r="Y12" s="28"/>
      <c r="Z12" s="30">
        <v>0</v>
      </c>
      <c r="AA12" s="28"/>
      <c r="AB12" s="29">
        <f t="shared" si="0"/>
        <v>0</v>
      </c>
    </row>
    <row r="13" spans="1:31" ht="21.75" customHeight="1">
      <c r="A13" s="81" t="s">
        <v>22</v>
      </c>
      <c r="B13" s="81"/>
      <c r="C13" s="81"/>
      <c r="E13" s="82">
        <v>1447545</v>
      </c>
      <c r="F13" s="82"/>
      <c r="G13" s="28"/>
      <c r="H13" s="30">
        <v>24576145259</v>
      </c>
      <c r="I13" s="28"/>
      <c r="J13" s="30">
        <v>23742379769.625</v>
      </c>
      <c r="K13" s="28"/>
      <c r="L13" s="30">
        <v>0</v>
      </c>
      <c r="M13" s="28"/>
      <c r="N13" s="30">
        <v>0</v>
      </c>
      <c r="O13" s="28"/>
      <c r="P13" s="30">
        <v>-147545</v>
      </c>
      <c r="Q13" s="28"/>
      <c r="R13" s="30">
        <v>2500853981</v>
      </c>
      <c r="S13" s="28"/>
      <c r="T13" s="30">
        <v>1300000</v>
      </c>
      <c r="U13" s="28"/>
      <c r="V13" s="30">
        <v>17460</v>
      </c>
      <c r="W13" s="28"/>
      <c r="X13" s="30">
        <v>22071154154</v>
      </c>
      <c r="Y13" s="28"/>
      <c r="Z13" s="30">
        <v>22562946900</v>
      </c>
      <c r="AA13" s="28"/>
      <c r="AB13" s="29">
        <f t="shared" si="0"/>
        <v>1.4614300789103979E-2</v>
      </c>
    </row>
    <row r="14" spans="1:31" ht="21.75" customHeight="1">
      <c r="A14" s="81" t="s">
        <v>23</v>
      </c>
      <c r="B14" s="81"/>
      <c r="C14" s="81"/>
      <c r="E14" s="82">
        <v>279000</v>
      </c>
      <c r="F14" s="82"/>
      <c r="G14" s="28"/>
      <c r="H14" s="30">
        <v>9998486121</v>
      </c>
      <c r="I14" s="28"/>
      <c r="J14" s="30">
        <v>19402702902</v>
      </c>
      <c r="K14" s="28"/>
      <c r="L14" s="30">
        <v>0</v>
      </c>
      <c r="M14" s="28"/>
      <c r="N14" s="30">
        <v>0</v>
      </c>
      <c r="O14" s="28"/>
      <c r="P14" s="30">
        <v>-117263</v>
      </c>
      <c r="Q14" s="28"/>
      <c r="R14" s="30">
        <v>7007273075</v>
      </c>
      <c r="S14" s="28"/>
      <c r="T14" s="30">
        <v>161737</v>
      </c>
      <c r="U14" s="28"/>
      <c r="V14" s="30">
        <v>56140</v>
      </c>
      <c r="W14" s="28"/>
      <c r="X14" s="30">
        <v>5796147486</v>
      </c>
      <c r="Y14" s="28"/>
      <c r="Z14" s="30">
        <v>9025889684.6790009</v>
      </c>
      <c r="AA14" s="28"/>
      <c r="AB14" s="29">
        <f t="shared" si="0"/>
        <v>5.8461807903811436E-3</v>
      </c>
    </row>
    <row r="15" spans="1:31" ht="21.75" customHeight="1">
      <c r="A15" s="81" t="s">
        <v>24</v>
      </c>
      <c r="B15" s="81"/>
      <c r="C15" s="81"/>
      <c r="E15" s="82">
        <v>4900000</v>
      </c>
      <c r="F15" s="82"/>
      <c r="G15" s="28"/>
      <c r="H15" s="30">
        <v>91669059937</v>
      </c>
      <c r="I15" s="28"/>
      <c r="J15" s="30">
        <v>77251601700</v>
      </c>
      <c r="K15" s="28"/>
      <c r="L15" s="30">
        <v>0</v>
      </c>
      <c r="M15" s="28"/>
      <c r="N15" s="30">
        <v>0</v>
      </c>
      <c r="O15" s="28"/>
      <c r="P15" s="30">
        <v>-300000</v>
      </c>
      <c r="Q15" s="28"/>
      <c r="R15" s="30">
        <v>4273179833</v>
      </c>
      <c r="S15" s="28"/>
      <c r="T15" s="30">
        <v>4600000</v>
      </c>
      <c r="U15" s="28"/>
      <c r="V15" s="30">
        <v>12460</v>
      </c>
      <c r="W15" s="28"/>
      <c r="X15" s="30">
        <v>86056668513</v>
      </c>
      <c r="Y15" s="28"/>
      <c r="Z15" s="30">
        <v>56974969800</v>
      </c>
      <c r="AA15" s="28"/>
      <c r="AB15" s="29">
        <f t="shared" si="0"/>
        <v>3.6903395190249516E-2</v>
      </c>
    </row>
    <row r="16" spans="1:31" ht="21.75" customHeight="1">
      <c r="A16" s="81" t="s">
        <v>25</v>
      </c>
      <c r="B16" s="81"/>
      <c r="C16" s="81"/>
      <c r="E16" s="82">
        <v>1227572</v>
      </c>
      <c r="F16" s="82"/>
      <c r="G16" s="28"/>
      <c r="H16" s="30">
        <v>76739157174</v>
      </c>
      <c r="I16" s="28"/>
      <c r="J16" s="30">
        <v>61013397330</v>
      </c>
      <c r="K16" s="28"/>
      <c r="L16" s="30">
        <v>0</v>
      </c>
      <c r="M16" s="28"/>
      <c r="N16" s="30">
        <v>0</v>
      </c>
      <c r="O16" s="28"/>
      <c r="P16" s="30">
        <v>-86492</v>
      </c>
      <c r="Q16" s="28"/>
      <c r="R16" s="30">
        <v>4239478329</v>
      </c>
      <c r="S16" s="28"/>
      <c r="T16" s="30">
        <v>1141080</v>
      </c>
      <c r="U16" s="28"/>
      <c r="V16" s="30">
        <v>48960</v>
      </c>
      <c r="W16" s="28"/>
      <c r="X16" s="30">
        <v>71332286385</v>
      </c>
      <c r="Y16" s="28"/>
      <c r="Z16" s="30">
        <v>55534866503.040001</v>
      </c>
      <c r="AA16" s="28"/>
      <c r="AB16" s="29">
        <f t="shared" si="0"/>
        <v>3.5970622408288411E-2</v>
      </c>
    </row>
    <row r="17" spans="1:28" ht="21.75" customHeight="1">
      <c r="A17" s="81" t="s">
        <v>26</v>
      </c>
      <c r="B17" s="81"/>
      <c r="C17" s="81"/>
      <c r="E17" s="82">
        <v>348493</v>
      </c>
      <c r="F17" s="82"/>
      <c r="G17" s="28"/>
      <c r="H17" s="30">
        <v>60680407911</v>
      </c>
      <c r="I17" s="28"/>
      <c r="J17" s="30">
        <v>55981385810.639999</v>
      </c>
      <c r="K17" s="28"/>
      <c r="L17" s="30">
        <v>0</v>
      </c>
      <c r="M17" s="28"/>
      <c r="N17" s="30">
        <v>0</v>
      </c>
      <c r="O17" s="28"/>
      <c r="P17" s="30">
        <v>0</v>
      </c>
      <c r="Q17" s="28"/>
      <c r="R17" s="30">
        <v>0</v>
      </c>
      <c r="S17" s="28"/>
      <c r="T17" s="30">
        <v>348493</v>
      </c>
      <c r="U17" s="28"/>
      <c r="V17" s="30">
        <v>162760</v>
      </c>
      <c r="W17" s="28"/>
      <c r="X17" s="30">
        <v>60680407911</v>
      </c>
      <c r="Y17" s="28"/>
      <c r="Z17" s="30">
        <v>56383232391.954002</v>
      </c>
      <c r="AA17" s="28"/>
      <c r="AB17" s="29">
        <f t="shared" si="0"/>
        <v>3.652011952560888E-2</v>
      </c>
    </row>
    <row r="18" spans="1:28" ht="21.75" customHeight="1">
      <c r="A18" s="81" t="s">
        <v>27</v>
      </c>
      <c r="B18" s="81"/>
      <c r="C18" s="81"/>
      <c r="E18" s="82">
        <v>2022546</v>
      </c>
      <c r="F18" s="82"/>
      <c r="G18" s="28"/>
      <c r="H18" s="30">
        <v>65853356702</v>
      </c>
      <c r="I18" s="28"/>
      <c r="J18" s="30">
        <v>59310099613.349998</v>
      </c>
      <c r="K18" s="28"/>
      <c r="L18" s="30">
        <v>0</v>
      </c>
      <c r="M18" s="28"/>
      <c r="N18" s="30">
        <v>0</v>
      </c>
      <c r="O18" s="28"/>
      <c r="P18" s="30">
        <v>0</v>
      </c>
      <c r="Q18" s="28"/>
      <c r="R18" s="30">
        <v>0</v>
      </c>
      <c r="S18" s="28"/>
      <c r="T18" s="30">
        <v>2022546</v>
      </c>
      <c r="U18" s="28"/>
      <c r="V18" s="30">
        <v>28330</v>
      </c>
      <c r="W18" s="28"/>
      <c r="X18" s="30">
        <v>65853356702</v>
      </c>
      <c r="Y18" s="28"/>
      <c r="Z18" s="30">
        <v>56957800747.329002</v>
      </c>
      <c r="AA18" s="28"/>
      <c r="AB18" s="29">
        <f t="shared" si="0"/>
        <v>3.6892274581708892E-2</v>
      </c>
    </row>
    <row r="19" spans="1:28" ht="21.75" customHeight="1">
      <c r="A19" s="81" t="s">
        <v>28</v>
      </c>
      <c r="B19" s="81"/>
      <c r="C19" s="81"/>
      <c r="E19" s="82">
        <v>870000</v>
      </c>
      <c r="F19" s="82"/>
      <c r="G19" s="28"/>
      <c r="H19" s="30">
        <v>124882083126</v>
      </c>
      <c r="I19" s="28"/>
      <c r="J19" s="30">
        <v>155720119410</v>
      </c>
      <c r="K19" s="28"/>
      <c r="L19" s="30">
        <v>0</v>
      </c>
      <c r="M19" s="28"/>
      <c r="N19" s="30">
        <v>0</v>
      </c>
      <c r="O19" s="28"/>
      <c r="P19" s="30">
        <v>-43915</v>
      </c>
      <c r="Q19" s="28"/>
      <c r="R19" s="30">
        <v>7582826668</v>
      </c>
      <c r="S19" s="28"/>
      <c r="T19" s="30">
        <v>826085</v>
      </c>
      <c r="U19" s="28"/>
      <c r="V19" s="30">
        <v>163100</v>
      </c>
      <c r="W19" s="28"/>
      <c r="X19" s="30">
        <v>118578408781</v>
      </c>
      <c r="Y19" s="28"/>
      <c r="Z19" s="30">
        <v>133932793442.175</v>
      </c>
      <c r="AA19" s="28"/>
      <c r="AB19" s="29">
        <f t="shared" si="0"/>
        <v>8.6749932868426791E-2</v>
      </c>
    </row>
    <row r="20" spans="1:28" ht="21.75" customHeight="1">
      <c r="A20" s="81" t="s">
        <v>29</v>
      </c>
      <c r="B20" s="81"/>
      <c r="C20" s="81"/>
      <c r="E20" s="82">
        <v>3937812</v>
      </c>
      <c r="F20" s="82"/>
      <c r="G20" s="28"/>
      <c r="H20" s="30">
        <v>83547767721</v>
      </c>
      <c r="I20" s="28"/>
      <c r="J20" s="30">
        <v>96646092039.233994</v>
      </c>
      <c r="K20" s="28"/>
      <c r="L20" s="30">
        <v>0</v>
      </c>
      <c r="M20" s="28"/>
      <c r="N20" s="30">
        <v>0</v>
      </c>
      <c r="O20" s="28"/>
      <c r="P20" s="30">
        <v>0</v>
      </c>
      <c r="Q20" s="28"/>
      <c r="R20" s="30">
        <v>0</v>
      </c>
      <c r="S20" s="28"/>
      <c r="T20" s="30">
        <v>3937812</v>
      </c>
      <c r="U20" s="28"/>
      <c r="V20" s="30">
        <v>19690</v>
      </c>
      <c r="W20" s="28"/>
      <c r="X20" s="30">
        <v>83547767721</v>
      </c>
      <c r="Y20" s="28"/>
      <c r="Z20" s="30">
        <v>77074181946.233994</v>
      </c>
      <c r="AA20" s="28"/>
      <c r="AB20" s="29">
        <f t="shared" si="0"/>
        <v>4.9921904396113749E-2</v>
      </c>
    </row>
    <row r="21" spans="1:28" ht="21.75" customHeight="1">
      <c r="A21" s="81" t="s">
        <v>30</v>
      </c>
      <c r="B21" s="81"/>
      <c r="C21" s="81"/>
      <c r="E21" s="82">
        <v>348000</v>
      </c>
      <c r="F21" s="82"/>
      <c r="G21" s="28"/>
      <c r="H21" s="30">
        <v>10041118856</v>
      </c>
      <c r="I21" s="28"/>
      <c r="J21" s="30">
        <v>7074256230</v>
      </c>
      <c r="K21" s="28"/>
      <c r="L21" s="30">
        <v>0</v>
      </c>
      <c r="M21" s="28"/>
      <c r="N21" s="30">
        <v>0</v>
      </c>
      <c r="O21" s="28"/>
      <c r="P21" s="30">
        <v>-148000</v>
      </c>
      <c r="Q21" s="28"/>
      <c r="R21" s="30">
        <v>2869444689</v>
      </c>
      <c r="S21" s="28"/>
      <c r="T21" s="30">
        <v>200000</v>
      </c>
      <c r="U21" s="28"/>
      <c r="V21" s="30">
        <v>18570</v>
      </c>
      <c r="W21" s="28"/>
      <c r="X21" s="30">
        <v>5770757961</v>
      </c>
      <c r="Y21" s="28"/>
      <c r="Z21" s="30">
        <v>3691901700</v>
      </c>
      <c r="AA21" s="28"/>
      <c r="AB21" s="29">
        <f t="shared" si="0"/>
        <v>2.3912905599934873E-3</v>
      </c>
    </row>
    <row r="22" spans="1:28" ht="21.75" customHeight="1">
      <c r="A22" s="81" t="s">
        <v>31</v>
      </c>
      <c r="B22" s="81"/>
      <c r="C22" s="81"/>
      <c r="E22" s="82">
        <v>4799280</v>
      </c>
      <c r="F22" s="82"/>
      <c r="G22" s="28"/>
      <c r="H22" s="30">
        <v>49318332980</v>
      </c>
      <c r="I22" s="28"/>
      <c r="J22" s="30">
        <v>50092604982</v>
      </c>
      <c r="K22" s="28"/>
      <c r="L22" s="30">
        <v>0</v>
      </c>
      <c r="M22" s="28"/>
      <c r="N22" s="30">
        <v>0</v>
      </c>
      <c r="O22" s="28"/>
      <c r="P22" s="30">
        <v>-878240</v>
      </c>
      <c r="Q22" s="28"/>
      <c r="R22" s="30">
        <v>9592993126</v>
      </c>
      <c r="S22" s="28"/>
      <c r="T22" s="30">
        <v>3921040</v>
      </c>
      <c r="U22" s="28"/>
      <c r="V22" s="30">
        <v>11190</v>
      </c>
      <c r="W22" s="28"/>
      <c r="X22" s="30">
        <v>40293368246</v>
      </c>
      <c r="Y22" s="28"/>
      <c r="Z22" s="30">
        <v>43615372796.279999</v>
      </c>
      <c r="AA22" s="28"/>
      <c r="AB22" s="29">
        <f t="shared" si="0"/>
        <v>2.8250218373458078E-2</v>
      </c>
    </row>
    <row r="23" spans="1:28" ht="21.75" customHeight="1">
      <c r="A23" s="81" t="s">
        <v>32</v>
      </c>
      <c r="B23" s="81"/>
      <c r="C23" s="81"/>
      <c r="E23" s="82">
        <v>2250000</v>
      </c>
      <c r="F23" s="82"/>
      <c r="G23" s="28"/>
      <c r="H23" s="30">
        <v>7543352745</v>
      </c>
      <c r="I23" s="28"/>
      <c r="J23" s="30">
        <v>10107251887.5</v>
      </c>
      <c r="K23" s="28"/>
      <c r="L23" s="30">
        <v>0</v>
      </c>
      <c r="M23" s="28"/>
      <c r="N23" s="30">
        <v>0</v>
      </c>
      <c r="O23" s="28"/>
      <c r="P23" s="30">
        <v>0</v>
      </c>
      <c r="Q23" s="28"/>
      <c r="R23" s="30">
        <v>0</v>
      </c>
      <c r="S23" s="28"/>
      <c r="T23" s="30">
        <v>2250000</v>
      </c>
      <c r="U23" s="28"/>
      <c r="V23" s="30">
        <v>4688</v>
      </c>
      <c r="W23" s="28"/>
      <c r="X23" s="30">
        <v>7543352745</v>
      </c>
      <c r="Y23" s="28"/>
      <c r="Z23" s="30">
        <v>10485239400</v>
      </c>
      <c r="AA23" s="28"/>
      <c r="AB23" s="29">
        <f t="shared" si="0"/>
        <v>6.7914197164273835E-3</v>
      </c>
    </row>
    <row r="24" spans="1:28" ht="21.75" customHeight="1">
      <c r="A24" s="81" t="s">
        <v>33</v>
      </c>
      <c r="B24" s="81"/>
      <c r="C24" s="81"/>
      <c r="E24" s="82">
        <v>4100000</v>
      </c>
      <c r="F24" s="82"/>
      <c r="G24" s="28"/>
      <c r="H24" s="30">
        <v>26406010824</v>
      </c>
      <c r="I24" s="28"/>
      <c r="J24" s="30">
        <v>25798579650</v>
      </c>
      <c r="K24" s="28"/>
      <c r="L24" s="30">
        <v>0</v>
      </c>
      <c r="M24" s="28"/>
      <c r="N24" s="30">
        <v>0</v>
      </c>
      <c r="O24" s="28"/>
      <c r="P24" s="30">
        <v>-3700000</v>
      </c>
      <c r="Q24" s="28"/>
      <c r="R24" s="30">
        <v>26332384633</v>
      </c>
      <c r="S24" s="28"/>
      <c r="T24" s="30">
        <v>400000</v>
      </c>
      <c r="U24" s="28"/>
      <c r="V24" s="30">
        <v>7340</v>
      </c>
      <c r="W24" s="28"/>
      <c r="X24" s="30">
        <v>2576196179</v>
      </c>
      <c r="Y24" s="28"/>
      <c r="Z24" s="30">
        <v>2918530800</v>
      </c>
      <c r="AA24" s="28"/>
      <c r="AB24" s="29">
        <f t="shared" si="0"/>
        <v>1.8903686279323853E-3</v>
      </c>
    </row>
    <row r="25" spans="1:28" ht="21.75" customHeight="1">
      <c r="A25" s="81" t="s">
        <v>34</v>
      </c>
      <c r="B25" s="81"/>
      <c r="C25" s="81"/>
      <c r="E25" s="82">
        <v>666206</v>
      </c>
      <c r="F25" s="82"/>
      <c r="G25" s="28"/>
      <c r="H25" s="30">
        <v>9502055519</v>
      </c>
      <c r="I25" s="28"/>
      <c r="J25" s="30">
        <v>24039387297.09</v>
      </c>
      <c r="K25" s="28"/>
      <c r="L25" s="30">
        <v>0</v>
      </c>
      <c r="M25" s="28"/>
      <c r="N25" s="30">
        <v>0</v>
      </c>
      <c r="O25" s="28"/>
      <c r="P25" s="30">
        <v>-50000</v>
      </c>
      <c r="Q25" s="28"/>
      <c r="R25" s="30">
        <v>1863843764</v>
      </c>
      <c r="S25" s="28"/>
      <c r="T25" s="30">
        <v>616206</v>
      </c>
      <c r="U25" s="28"/>
      <c r="V25" s="30">
        <v>37850</v>
      </c>
      <c r="W25" s="28"/>
      <c r="X25" s="30">
        <v>8788908570</v>
      </c>
      <c r="Y25" s="28"/>
      <c r="Z25" s="30">
        <v>23184622887.255001</v>
      </c>
      <c r="AA25" s="28"/>
      <c r="AB25" s="29">
        <f t="shared" si="0"/>
        <v>1.5016968043136639E-2</v>
      </c>
    </row>
    <row r="26" spans="1:28" ht="21.75" customHeight="1">
      <c r="A26" s="81" t="s">
        <v>35</v>
      </c>
      <c r="B26" s="81"/>
      <c r="C26" s="81"/>
      <c r="E26" s="82">
        <v>2064159</v>
      </c>
      <c r="F26" s="82"/>
      <c r="G26" s="28"/>
      <c r="H26" s="30">
        <v>41091105796</v>
      </c>
      <c r="I26" s="28"/>
      <c r="J26" s="30">
        <v>33958568552.872501</v>
      </c>
      <c r="K26" s="28"/>
      <c r="L26" s="30">
        <v>0</v>
      </c>
      <c r="M26" s="28"/>
      <c r="N26" s="30">
        <v>0</v>
      </c>
      <c r="O26" s="28"/>
      <c r="P26" s="30">
        <v>-64159</v>
      </c>
      <c r="Q26" s="28"/>
      <c r="R26" s="30">
        <v>992374080</v>
      </c>
      <c r="S26" s="28"/>
      <c r="T26" s="30">
        <v>2000000</v>
      </c>
      <c r="U26" s="28"/>
      <c r="V26" s="30">
        <v>12950</v>
      </c>
      <c r="W26" s="28"/>
      <c r="X26" s="30">
        <v>39813895922</v>
      </c>
      <c r="Y26" s="28"/>
      <c r="Z26" s="30">
        <v>25745895000</v>
      </c>
      <c r="AA26" s="28"/>
      <c r="AB26" s="29">
        <f t="shared" si="0"/>
        <v>1.6675935784553397E-2</v>
      </c>
    </row>
    <row r="27" spans="1:28" ht="21.75" customHeight="1">
      <c r="A27" s="81" t="s">
        <v>36</v>
      </c>
      <c r="B27" s="81"/>
      <c r="C27" s="81"/>
      <c r="E27" s="82">
        <v>312038</v>
      </c>
      <c r="F27" s="82"/>
      <c r="G27" s="28"/>
      <c r="H27" s="30">
        <v>2153067794</v>
      </c>
      <c r="I27" s="28"/>
      <c r="J27" s="30">
        <v>1904513635.7460001</v>
      </c>
      <c r="K27" s="28"/>
      <c r="L27" s="30">
        <v>0</v>
      </c>
      <c r="M27" s="28"/>
      <c r="N27" s="30">
        <v>0</v>
      </c>
      <c r="O27" s="28"/>
      <c r="P27" s="30">
        <v>0</v>
      </c>
      <c r="Q27" s="28"/>
      <c r="R27" s="30">
        <v>0</v>
      </c>
      <c r="S27" s="28"/>
      <c r="T27" s="30">
        <v>312038</v>
      </c>
      <c r="U27" s="28"/>
      <c r="V27" s="30">
        <v>6240</v>
      </c>
      <c r="W27" s="28"/>
      <c r="X27" s="30">
        <v>2153067794</v>
      </c>
      <c r="Y27" s="28"/>
      <c r="Z27" s="30">
        <v>1935531773.1359999</v>
      </c>
      <c r="AA27" s="28"/>
      <c r="AB27" s="29">
        <f t="shared" si="0"/>
        <v>1.2536679559121448E-3</v>
      </c>
    </row>
    <row r="28" spans="1:28" ht="21.75" customHeight="1">
      <c r="A28" s="81" t="s">
        <v>37</v>
      </c>
      <c r="B28" s="81"/>
      <c r="C28" s="81"/>
      <c r="E28" s="82">
        <v>1000000</v>
      </c>
      <c r="F28" s="82"/>
      <c r="G28" s="28"/>
      <c r="H28" s="30">
        <v>21870000000</v>
      </c>
      <c r="I28" s="28"/>
      <c r="J28" s="30">
        <v>19433677500</v>
      </c>
      <c r="K28" s="28"/>
      <c r="L28" s="30">
        <v>0</v>
      </c>
      <c r="M28" s="28"/>
      <c r="N28" s="30">
        <v>0</v>
      </c>
      <c r="O28" s="28"/>
      <c r="P28" s="30">
        <v>0</v>
      </c>
      <c r="Q28" s="28"/>
      <c r="R28" s="30">
        <v>0</v>
      </c>
      <c r="S28" s="28"/>
      <c r="T28" s="30">
        <v>1000000</v>
      </c>
      <c r="U28" s="28"/>
      <c r="V28" s="30">
        <v>19940</v>
      </c>
      <c r="W28" s="28"/>
      <c r="X28" s="30">
        <v>21870000000</v>
      </c>
      <c r="Y28" s="28"/>
      <c r="Z28" s="30">
        <v>19821357000</v>
      </c>
      <c r="AA28" s="28"/>
      <c r="AB28" s="29">
        <f t="shared" si="0"/>
        <v>1.2838538978532616E-2</v>
      </c>
    </row>
    <row r="29" spans="1:28" ht="21.75" customHeight="1">
      <c r="A29" s="81" t="s">
        <v>38</v>
      </c>
      <c r="B29" s="81"/>
      <c r="C29" s="81"/>
      <c r="E29" s="82">
        <v>241072</v>
      </c>
      <c r="F29" s="82"/>
      <c r="G29" s="28"/>
      <c r="H29" s="30">
        <v>3364474492</v>
      </c>
      <c r="I29" s="28"/>
      <c r="J29" s="30">
        <v>2269368276.552</v>
      </c>
      <c r="K29" s="28"/>
      <c r="L29" s="30">
        <v>0</v>
      </c>
      <c r="M29" s="28"/>
      <c r="N29" s="30">
        <v>0</v>
      </c>
      <c r="O29" s="28"/>
      <c r="P29" s="30">
        <v>-241072</v>
      </c>
      <c r="Q29" s="28"/>
      <c r="R29" s="30">
        <v>2174942133</v>
      </c>
      <c r="S29" s="28"/>
      <c r="T29" s="30">
        <v>0</v>
      </c>
      <c r="U29" s="28"/>
      <c r="V29" s="30">
        <v>0</v>
      </c>
      <c r="W29" s="28"/>
      <c r="X29" s="30">
        <v>0</v>
      </c>
      <c r="Y29" s="28"/>
      <c r="Z29" s="30">
        <v>0</v>
      </c>
      <c r="AA29" s="28"/>
      <c r="AB29" s="29">
        <f t="shared" si="0"/>
        <v>0</v>
      </c>
    </row>
    <row r="30" spans="1:28" ht="21.75" customHeight="1">
      <c r="A30" s="81" t="s">
        <v>39</v>
      </c>
      <c r="B30" s="81"/>
      <c r="C30" s="81"/>
      <c r="E30" s="82">
        <v>26110327</v>
      </c>
      <c r="F30" s="82"/>
      <c r="G30" s="28"/>
      <c r="H30" s="30">
        <v>80178509754</v>
      </c>
      <c r="I30" s="28"/>
      <c r="J30" s="30">
        <v>111606373383.705</v>
      </c>
      <c r="K30" s="28"/>
      <c r="L30" s="30">
        <v>0</v>
      </c>
      <c r="M30" s="28"/>
      <c r="N30" s="30">
        <v>0</v>
      </c>
      <c r="O30" s="28"/>
      <c r="P30" s="30">
        <v>-2010327</v>
      </c>
      <c r="Q30" s="28"/>
      <c r="R30" s="30">
        <v>9106490216</v>
      </c>
      <c r="S30" s="28"/>
      <c r="T30" s="30">
        <v>24100000</v>
      </c>
      <c r="U30" s="28"/>
      <c r="V30" s="30">
        <v>4842</v>
      </c>
      <c r="W30" s="28"/>
      <c r="X30" s="30">
        <v>74005280940</v>
      </c>
      <c r="Y30" s="28"/>
      <c r="Z30" s="30">
        <v>115997881410</v>
      </c>
      <c r="AA30" s="28"/>
      <c r="AB30" s="29">
        <f t="shared" si="0"/>
        <v>7.5133267712674215E-2</v>
      </c>
    </row>
    <row r="31" spans="1:28" ht="21.75" customHeight="1">
      <c r="A31" s="81" t="s">
        <v>40</v>
      </c>
      <c r="B31" s="81"/>
      <c r="C31" s="81"/>
      <c r="E31" s="82">
        <v>1427620</v>
      </c>
      <c r="F31" s="82"/>
      <c r="G31" s="28"/>
      <c r="H31" s="30">
        <v>9703639738</v>
      </c>
      <c r="I31" s="28"/>
      <c r="J31" s="30">
        <v>6180292253.6549997</v>
      </c>
      <c r="K31" s="28"/>
      <c r="L31" s="30">
        <v>0</v>
      </c>
      <c r="M31" s="28"/>
      <c r="N31" s="30">
        <v>0</v>
      </c>
      <c r="O31" s="28"/>
      <c r="P31" s="30">
        <v>0</v>
      </c>
      <c r="Q31" s="28"/>
      <c r="R31" s="30">
        <v>0</v>
      </c>
      <c r="S31" s="28"/>
      <c r="T31" s="30">
        <v>1427620</v>
      </c>
      <c r="U31" s="28"/>
      <c r="V31" s="30">
        <v>3988</v>
      </c>
      <c r="W31" s="28"/>
      <c r="X31" s="30">
        <v>9703639738</v>
      </c>
      <c r="Y31" s="28"/>
      <c r="Z31" s="30">
        <v>5659473136.0679998</v>
      </c>
      <c r="AA31" s="28"/>
      <c r="AB31" s="29">
        <f t="shared" si="0"/>
        <v>3.6657110033065463E-3</v>
      </c>
    </row>
    <row r="32" spans="1:28" ht="21.75" customHeight="1">
      <c r="A32" s="81" t="s">
        <v>41</v>
      </c>
      <c r="B32" s="81"/>
      <c r="C32" s="81"/>
      <c r="E32" s="82">
        <v>5756009</v>
      </c>
      <c r="F32" s="82"/>
      <c r="G32" s="28"/>
      <c r="H32" s="30">
        <v>116542102420</v>
      </c>
      <c r="I32" s="28"/>
      <c r="J32" s="30">
        <v>84853711869.8535</v>
      </c>
      <c r="K32" s="28"/>
      <c r="L32" s="30">
        <v>0</v>
      </c>
      <c r="M32" s="28"/>
      <c r="N32" s="30">
        <v>0</v>
      </c>
      <c r="O32" s="28"/>
      <c r="P32" s="30">
        <v>0</v>
      </c>
      <c r="Q32" s="28"/>
      <c r="R32" s="30">
        <v>0</v>
      </c>
      <c r="S32" s="28"/>
      <c r="T32" s="30">
        <v>5756009</v>
      </c>
      <c r="U32" s="28"/>
      <c r="V32" s="30">
        <v>15050</v>
      </c>
      <c r="W32" s="28"/>
      <c r="X32" s="30">
        <v>116542102420</v>
      </c>
      <c r="Y32" s="28"/>
      <c r="Z32" s="30">
        <v>86112499234.072495</v>
      </c>
      <c r="AA32" s="28"/>
      <c r="AB32" s="29">
        <f t="shared" si="0"/>
        <v>5.5776134699329606E-2</v>
      </c>
    </row>
    <row r="33" spans="1:28" ht="21.75" customHeight="1">
      <c r="A33" s="81" t="s">
        <v>42</v>
      </c>
      <c r="B33" s="81"/>
      <c r="C33" s="81"/>
      <c r="E33" s="82">
        <v>194</v>
      </c>
      <c r="F33" s="82"/>
      <c r="G33" s="28"/>
      <c r="H33" s="30">
        <v>2396898</v>
      </c>
      <c r="I33" s="28"/>
      <c r="J33" s="30">
        <v>4888638.4950000001</v>
      </c>
      <c r="K33" s="28"/>
      <c r="L33" s="30">
        <v>0</v>
      </c>
      <c r="M33" s="28"/>
      <c r="N33" s="30">
        <v>0</v>
      </c>
      <c r="O33" s="28"/>
      <c r="P33" s="30">
        <v>0</v>
      </c>
      <c r="Q33" s="28"/>
      <c r="R33" s="30">
        <v>0</v>
      </c>
      <c r="S33" s="28"/>
      <c r="T33" s="30">
        <v>194</v>
      </c>
      <c r="U33" s="28"/>
      <c r="V33" s="30">
        <v>22530</v>
      </c>
      <c r="W33" s="28"/>
      <c r="X33" s="30">
        <v>2396898</v>
      </c>
      <c r="Y33" s="28"/>
      <c r="Z33" s="30">
        <v>4344813.6210000003</v>
      </c>
      <c r="AA33" s="28"/>
      <c r="AB33" s="29">
        <f t="shared" si="0"/>
        <v>2.8141897160556637E-6</v>
      </c>
    </row>
    <row r="34" spans="1:28" ht="21.75" customHeight="1">
      <c r="A34" s="81" t="s">
        <v>43</v>
      </c>
      <c r="B34" s="81"/>
      <c r="C34" s="81"/>
      <c r="E34" s="82">
        <v>468212</v>
      </c>
      <c r="F34" s="82"/>
      <c r="G34" s="28"/>
      <c r="H34" s="30">
        <v>65388974651</v>
      </c>
      <c r="I34" s="28"/>
      <c r="J34" s="30">
        <v>64089179285.220001</v>
      </c>
      <c r="K34" s="28"/>
      <c r="L34" s="30">
        <v>0</v>
      </c>
      <c r="M34" s="28"/>
      <c r="N34" s="30">
        <v>0</v>
      </c>
      <c r="O34" s="28"/>
      <c r="P34" s="30">
        <v>-94013</v>
      </c>
      <c r="Q34" s="28"/>
      <c r="R34" s="30">
        <v>11923779973</v>
      </c>
      <c r="S34" s="28"/>
      <c r="T34" s="30">
        <v>374199</v>
      </c>
      <c r="U34" s="28"/>
      <c r="V34" s="30">
        <v>132950</v>
      </c>
      <c r="W34" s="28"/>
      <c r="X34" s="30">
        <v>52259422922</v>
      </c>
      <c r="Y34" s="28"/>
      <c r="Z34" s="30">
        <v>49453745995.552498</v>
      </c>
      <c r="AA34" s="28"/>
      <c r="AB34" s="29">
        <f t="shared" si="0"/>
        <v>3.2031805168452998E-2</v>
      </c>
    </row>
    <row r="35" spans="1:28" ht="21.75" customHeight="1">
      <c r="A35" s="81" t="s">
        <v>44</v>
      </c>
      <c r="B35" s="81"/>
      <c r="C35" s="81"/>
      <c r="E35" s="82">
        <v>80206</v>
      </c>
      <c r="F35" s="82"/>
      <c r="G35" s="28"/>
      <c r="H35" s="30">
        <v>3112590615</v>
      </c>
      <c r="I35" s="28"/>
      <c r="J35" s="30">
        <v>4318110416.0880003</v>
      </c>
      <c r="K35" s="28"/>
      <c r="L35" s="30">
        <v>0</v>
      </c>
      <c r="M35" s="28"/>
      <c r="N35" s="30">
        <v>0</v>
      </c>
      <c r="O35" s="28"/>
      <c r="P35" s="30">
        <v>-80206</v>
      </c>
      <c r="Q35" s="28"/>
      <c r="R35" s="30">
        <v>4224648821</v>
      </c>
      <c r="S35" s="28"/>
      <c r="T35" s="30">
        <v>0</v>
      </c>
      <c r="U35" s="28"/>
      <c r="V35" s="30">
        <v>0</v>
      </c>
      <c r="W35" s="28"/>
      <c r="X35" s="30">
        <v>0</v>
      </c>
      <c r="Y35" s="28"/>
      <c r="Z35" s="30">
        <v>0</v>
      </c>
      <c r="AA35" s="28"/>
      <c r="AB35" s="29">
        <f t="shared" si="0"/>
        <v>0</v>
      </c>
    </row>
    <row r="36" spans="1:28" ht="21.75" customHeight="1">
      <c r="A36" s="81" t="s">
        <v>45</v>
      </c>
      <c r="B36" s="81"/>
      <c r="C36" s="81"/>
      <c r="E36" s="82">
        <v>8000000</v>
      </c>
      <c r="F36" s="82"/>
      <c r="G36" s="28"/>
      <c r="H36" s="30">
        <v>38747150480</v>
      </c>
      <c r="I36" s="28"/>
      <c r="J36" s="30">
        <v>28469592000</v>
      </c>
      <c r="K36" s="28"/>
      <c r="L36" s="30">
        <v>0</v>
      </c>
      <c r="M36" s="28"/>
      <c r="N36" s="30">
        <v>0</v>
      </c>
      <c r="O36" s="28"/>
      <c r="P36" s="30">
        <v>0</v>
      </c>
      <c r="Q36" s="28"/>
      <c r="R36" s="30">
        <v>0</v>
      </c>
      <c r="S36" s="28"/>
      <c r="T36" s="30">
        <v>8000000</v>
      </c>
      <c r="U36" s="28"/>
      <c r="V36" s="30">
        <v>3534</v>
      </c>
      <c r="W36" s="28"/>
      <c r="X36" s="30">
        <v>38747150480</v>
      </c>
      <c r="Y36" s="28"/>
      <c r="Z36" s="30">
        <v>28103781600</v>
      </c>
      <c r="AA36" s="28"/>
      <c r="AB36" s="29">
        <f t="shared" si="0"/>
        <v>1.8203168204667709E-2</v>
      </c>
    </row>
    <row r="37" spans="1:28" ht="21.75" customHeight="1">
      <c r="A37" s="81" t="s">
        <v>46</v>
      </c>
      <c r="B37" s="81"/>
      <c r="C37" s="81"/>
      <c r="E37" s="82">
        <v>7579300</v>
      </c>
      <c r="F37" s="82"/>
      <c r="G37" s="28"/>
      <c r="H37" s="30">
        <v>64695845582</v>
      </c>
      <c r="I37" s="28"/>
      <c r="J37" s="30">
        <v>43547694293.699997</v>
      </c>
      <c r="K37" s="28"/>
      <c r="L37" s="30">
        <v>0</v>
      </c>
      <c r="M37" s="28"/>
      <c r="N37" s="30">
        <v>0</v>
      </c>
      <c r="O37" s="28"/>
      <c r="P37" s="30">
        <v>-350000</v>
      </c>
      <c r="Q37" s="28"/>
      <c r="R37" s="30">
        <v>1960266621</v>
      </c>
      <c r="S37" s="28"/>
      <c r="T37" s="30">
        <v>7229300</v>
      </c>
      <c r="U37" s="28"/>
      <c r="V37" s="30">
        <v>5220</v>
      </c>
      <c r="W37" s="28"/>
      <c r="X37" s="30">
        <v>61708294495</v>
      </c>
      <c r="Y37" s="28"/>
      <c r="Z37" s="30">
        <v>37512411171.300003</v>
      </c>
      <c r="AA37" s="28"/>
      <c r="AB37" s="29">
        <f t="shared" si="0"/>
        <v>2.429725437070113E-2</v>
      </c>
    </row>
    <row r="38" spans="1:28" ht="21.75" customHeight="1">
      <c r="A38" s="81" t="s">
        <v>47</v>
      </c>
      <c r="B38" s="81"/>
      <c r="C38" s="81"/>
      <c r="E38" s="82">
        <v>9382500</v>
      </c>
      <c r="F38" s="82"/>
      <c r="G38" s="28"/>
      <c r="H38" s="30">
        <v>54833795874</v>
      </c>
      <c r="I38" s="28"/>
      <c r="J38" s="30">
        <v>36168842256.75</v>
      </c>
      <c r="K38" s="28"/>
      <c r="L38" s="30">
        <v>148510</v>
      </c>
      <c r="M38" s="28"/>
      <c r="N38" s="30">
        <v>561069572</v>
      </c>
      <c r="O38" s="28"/>
      <c r="P38" s="30">
        <v>0</v>
      </c>
      <c r="Q38" s="28"/>
      <c r="R38" s="30">
        <v>0</v>
      </c>
      <c r="S38" s="28"/>
      <c r="T38" s="30">
        <v>9531010</v>
      </c>
      <c r="U38" s="28"/>
      <c r="V38" s="30">
        <v>3737</v>
      </c>
      <c r="W38" s="28"/>
      <c r="X38" s="30">
        <v>55394865446</v>
      </c>
      <c r="Y38" s="28"/>
      <c r="Z38" s="30">
        <v>35405460932.998497</v>
      </c>
      <c r="AA38" s="28"/>
      <c r="AB38" s="29">
        <f t="shared" si="0"/>
        <v>2.2932556547022233E-2</v>
      </c>
    </row>
    <row r="39" spans="1:28" ht="21.75" customHeight="1">
      <c r="A39" s="81" t="s">
        <v>48</v>
      </c>
      <c r="B39" s="81"/>
      <c r="C39" s="81"/>
      <c r="E39" s="82">
        <v>362898</v>
      </c>
      <c r="F39" s="82"/>
      <c r="G39" s="28"/>
      <c r="H39" s="30">
        <v>850969118</v>
      </c>
      <c r="I39" s="28"/>
      <c r="J39" s="30">
        <v>606401850.34889996</v>
      </c>
      <c r="K39" s="28"/>
      <c r="L39" s="30">
        <v>0</v>
      </c>
      <c r="M39" s="28"/>
      <c r="N39" s="30">
        <v>0</v>
      </c>
      <c r="O39" s="28"/>
      <c r="P39" s="30">
        <v>0</v>
      </c>
      <c r="Q39" s="28"/>
      <c r="R39" s="30">
        <v>0</v>
      </c>
      <c r="S39" s="28"/>
      <c r="T39" s="30">
        <v>362898</v>
      </c>
      <c r="U39" s="28"/>
      <c r="V39" s="30">
        <v>1417</v>
      </c>
      <c r="W39" s="28"/>
      <c r="X39" s="30">
        <v>850969118</v>
      </c>
      <c r="Y39" s="28"/>
      <c r="Z39" s="30">
        <v>511166818.5273</v>
      </c>
      <c r="AA39" s="28"/>
      <c r="AB39" s="29">
        <f t="shared" si="0"/>
        <v>3.310890936576769E-4</v>
      </c>
    </row>
    <row r="40" spans="1:28" ht="21.75" customHeight="1">
      <c r="A40" s="81" t="s">
        <v>49</v>
      </c>
      <c r="B40" s="81"/>
      <c r="C40" s="81"/>
      <c r="E40" s="82">
        <v>133152</v>
      </c>
      <c r="F40" s="82"/>
      <c r="G40" s="28"/>
      <c r="H40" s="30">
        <v>1376342324</v>
      </c>
      <c r="I40" s="28"/>
      <c r="J40" s="30">
        <v>1134323019.7920001</v>
      </c>
      <c r="K40" s="28"/>
      <c r="L40" s="30">
        <v>0</v>
      </c>
      <c r="M40" s="28"/>
      <c r="N40" s="30">
        <v>0</v>
      </c>
      <c r="O40" s="28"/>
      <c r="P40" s="30">
        <v>-133152</v>
      </c>
      <c r="Q40" s="28"/>
      <c r="R40" s="30">
        <v>1109174689</v>
      </c>
      <c r="S40" s="28"/>
      <c r="T40" s="30">
        <v>0</v>
      </c>
      <c r="U40" s="28"/>
      <c r="V40" s="30">
        <v>0</v>
      </c>
      <c r="W40" s="28"/>
      <c r="X40" s="30">
        <v>0</v>
      </c>
      <c r="Y40" s="28"/>
      <c r="Z40" s="30">
        <v>0</v>
      </c>
      <c r="AA40" s="28"/>
      <c r="AB40" s="29">
        <f t="shared" si="0"/>
        <v>0</v>
      </c>
    </row>
    <row r="41" spans="1:28" ht="21.75" customHeight="1">
      <c r="A41" s="81" t="s">
        <v>50</v>
      </c>
      <c r="B41" s="81"/>
      <c r="C41" s="81"/>
      <c r="E41" s="82">
        <v>4714285</v>
      </c>
      <c r="F41" s="82"/>
      <c r="G41" s="28"/>
      <c r="H41" s="30">
        <v>43840637100</v>
      </c>
      <c r="I41" s="28"/>
      <c r="J41" s="30">
        <v>32241296829.240002</v>
      </c>
      <c r="K41" s="28"/>
      <c r="L41" s="30">
        <v>0</v>
      </c>
      <c r="M41" s="28"/>
      <c r="N41" s="30">
        <v>0</v>
      </c>
      <c r="O41" s="28"/>
      <c r="P41" s="30">
        <v>0</v>
      </c>
      <c r="Q41" s="28"/>
      <c r="R41" s="30">
        <v>0</v>
      </c>
      <c r="S41" s="28"/>
      <c r="T41" s="30">
        <v>4714285</v>
      </c>
      <c r="U41" s="28"/>
      <c r="V41" s="30">
        <v>7090</v>
      </c>
      <c r="W41" s="28"/>
      <c r="X41" s="30">
        <v>43840637100</v>
      </c>
      <c r="Y41" s="28"/>
      <c r="Z41" s="30">
        <v>33225406180.1325</v>
      </c>
      <c r="AA41" s="28"/>
      <c r="AB41" s="29">
        <f t="shared" si="0"/>
        <v>2.1520508021787284E-2</v>
      </c>
    </row>
    <row r="42" spans="1:28" ht="21.75" customHeight="1">
      <c r="A42" s="81" t="s">
        <v>51</v>
      </c>
      <c r="B42" s="81"/>
      <c r="C42" s="81"/>
      <c r="E42" s="82">
        <v>1210466</v>
      </c>
      <c r="F42" s="82"/>
      <c r="G42" s="28"/>
      <c r="H42" s="30">
        <v>13274365430</v>
      </c>
      <c r="I42" s="28"/>
      <c r="J42" s="30">
        <v>12935085068.475</v>
      </c>
      <c r="K42" s="28"/>
      <c r="L42" s="30">
        <v>0</v>
      </c>
      <c r="M42" s="28"/>
      <c r="N42" s="30">
        <v>0</v>
      </c>
      <c r="O42" s="28"/>
      <c r="P42" s="30">
        <v>-100000</v>
      </c>
      <c r="Q42" s="28"/>
      <c r="R42" s="30">
        <v>994050000</v>
      </c>
      <c r="S42" s="28"/>
      <c r="T42" s="30">
        <v>1110466</v>
      </c>
      <c r="U42" s="28"/>
      <c r="V42" s="30">
        <v>10140</v>
      </c>
      <c r="W42" s="28"/>
      <c r="X42" s="30">
        <v>12177732775</v>
      </c>
      <c r="Y42" s="28"/>
      <c r="Z42" s="30">
        <v>11193127494.822001</v>
      </c>
      <c r="AA42" s="28"/>
      <c r="AB42" s="29">
        <f t="shared" si="0"/>
        <v>7.2499276227130857E-3</v>
      </c>
    </row>
    <row r="43" spans="1:28" ht="21.75" customHeight="1">
      <c r="A43" s="81" t="s">
        <v>52</v>
      </c>
      <c r="B43" s="81"/>
      <c r="C43" s="81"/>
      <c r="E43" s="82">
        <v>1260000</v>
      </c>
      <c r="F43" s="82"/>
      <c r="G43" s="28"/>
      <c r="H43" s="30">
        <v>9534439721</v>
      </c>
      <c r="I43" s="28"/>
      <c r="J43" s="30">
        <v>13639757670</v>
      </c>
      <c r="K43" s="28"/>
      <c r="L43" s="30">
        <v>0</v>
      </c>
      <c r="M43" s="28"/>
      <c r="N43" s="30">
        <v>0</v>
      </c>
      <c r="O43" s="28"/>
      <c r="P43" s="30">
        <v>-50000</v>
      </c>
      <c r="Q43" s="28"/>
      <c r="R43" s="30">
        <v>511935813</v>
      </c>
      <c r="S43" s="28"/>
      <c r="T43" s="30">
        <v>1210000</v>
      </c>
      <c r="U43" s="28"/>
      <c r="V43" s="30">
        <v>8210</v>
      </c>
      <c r="W43" s="28"/>
      <c r="X43" s="30">
        <v>9156088939</v>
      </c>
      <c r="Y43" s="28"/>
      <c r="Z43" s="30">
        <v>9874992105</v>
      </c>
      <c r="AA43" s="28"/>
      <c r="AB43" s="29">
        <f t="shared" si="0"/>
        <v>6.3961549682367532E-3</v>
      </c>
    </row>
    <row r="44" spans="1:28" ht="21.75" customHeight="1">
      <c r="A44" s="81" t="s">
        <v>53</v>
      </c>
      <c r="B44" s="81"/>
      <c r="C44" s="81"/>
      <c r="E44" s="82">
        <v>800000</v>
      </c>
      <c r="F44" s="82"/>
      <c r="G44" s="28"/>
      <c r="H44" s="30">
        <v>7108590655</v>
      </c>
      <c r="I44" s="28"/>
      <c r="J44" s="30">
        <v>6616396800</v>
      </c>
      <c r="K44" s="28"/>
      <c r="L44" s="30">
        <v>0</v>
      </c>
      <c r="M44" s="28"/>
      <c r="N44" s="30">
        <v>0</v>
      </c>
      <c r="O44" s="28"/>
      <c r="P44" s="30">
        <v>-255492</v>
      </c>
      <c r="Q44" s="28"/>
      <c r="R44" s="30">
        <v>2060292934</v>
      </c>
      <c r="S44" s="28"/>
      <c r="T44" s="30">
        <v>544508</v>
      </c>
      <c r="U44" s="28"/>
      <c r="V44" s="30">
        <v>8380</v>
      </c>
      <c r="W44" s="28"/>
      <c r="X44" s="30">
        <v>4838355601</v>
      </c>
      <c r="Y44" s="28"/>
      <c r="Z44" s="30">
        <v>4535827326.6120005</v>
      </c>
      <c r="AA44" s="28"/>
      <c r="AB44" s="29">
        <f t="shared" si="0"/>
        <v>2.9379116643023762E-3</v>
      </c>
    </row>
    <row r="45" spans="1:28" ht="21.75" customHeight="1">
      <c r="A45" s="81" t="s">
        <v>54</v>
      </c>
      <c r="B45" s="81"/>
      <c r="C45" s="81"/>
      <c r="E45" s="82">
        <v>20000000</v>
      </c>
      <c r="F45" s="82"/>
      <c r="G45" s="28"/>
      <c r="H45" s="30">
        <v>30308099840</v>
      </c>
      <c r="I45" s="28"/>
      <c r="J45" s="30">
        <v>31312575000</v>
      </c>
      <c r="K45" s="28"/>
      <c r="L45" s="30">
        <v>0</v>
      </c>
      <c r="M45" s="28"/>
      <c r="N45" s="30">
        <v>0</v>
      </c>
      <c r="O45" s="28"/>
      <c r="P45" s="30">
        <v>-2448066</v>
      </c>
      <c r="Q45" s="28"/>
      <c r="R45" s="30">
        <v>3927172354</v>
      </c>
      <c r="S45" s="28"/>
      <c r="T45" s="30">
        <v>17551934</v>
      </c>
      <c r="U45" s="28"/>
      <c r="V45" s="30">
        <v>1558</v>
      </c>
      <c r="W45" s="28"/>
      <c r="X45" s="30">
        <v>26598288402</v>
      </c>
      <c r="Y45" s="28"/>
      <c r="Z45" s="30">
        <v>27183204988.626598</v>
      </c>
      <c r="AA45" s="28"/>
      <c r="AB45" s="29">
        <f t="shared" si="0"/>
        <v>1.7606899306032622E-2</v>
      </c>
    </row>
    <row r="46" spans="1:28" ht="21.75" customHeight="1">
      <c r="A46" s="81" t="s">
        <v>55</v>
      </c>
      <c r="B46" s="81"/>
      <c r="C46" s="81"/>
      <c r="E46" s="82">
        <v>2684135</v>
      </c>
      <c r="F46" s="82"/>
      <c r="G46" s="28"/>
      <c r="H46" s="30">
        <v>102128232011</v>
      </c>
      <c r="I46" s="28"/>
      <c r="J46" s="30">
        <v>83513545618.274994</v>
      </c>
      <c r="K46" s="28"/>
      <c r="L46" s="30">
        <v>0</v>
      </c>
      <c r="M46" s="28"/>
      <c r="N46" s="30">
        <v>0</v>
      </c>
      <c r="O46" s="28"/>
      <c r="P46" s="30">
        <v>0</v>
      </c>
      <c r="Q46" s="28"/>
      <c r="R46" s="30">
        <v>0</v>
      </c>
      <c r="S46" s="28"/>
      <c r="T46" s="30">
        <v>2684135</v>
      </c>
      <c r="U46" s="28"/>
      <c r="V46" s="30">
        <v>30360</v>
      </c>
      <c r="W46" s="28"/>
      <c r="X46" s="30">
        <v>102128232011</v>
      </c>
      <c r="Y46" s="28"/>
      <c r="Z46" s="30">
        <v>81005471085.330002</v>
      </c>
      <c r="AA46" s="28"/>
      <c r="AB46" s="29">
        <f t="shared" si="0"/>
        <v>5.2468249172012087E-2</v>
      </c>
    </row>
    <row r="47" spans="1:28" ht="21.75" customHeight="1">
      <c r="A47" s="81" t="s">
        <v>56</v>
      </c>
      <c r="B47" s="81"/>
      <c r="C47" s="81"/>
      <c r="E47" s="82">
        <v>6136794</v>
      </c>
      <c r="F47" s="82"/>
      <c r="G47" s="28"/>
      <c r="H47" s="30">
        <v>49262761338</v>
      </c>
      <c r="I47" s="28"/>
      <c r="J47" s="30">
        <v>31721456393.639999</v>
      </c>
      <c r="K47" s="28"/>
      <c r="L47" s="30">
        <v>0</v>
      </c>
      <c r="M47" s="28"/>
      <c r="N47" s="30">
        <v>0</v>
      </c>
      <c r="O47" s="28"/>
      <c r="P47" s="30">
        <v>-580720</v>
      </c>
      <c r="Q47" s="28"/>
      <c r="R47" s="30">
        <v>2938926378</v>
      </c>
      <c r="S47" s="28"/>
      <c r="T47" s="30">
        <v>5556074</v>
      </c>
      <c r="U47" s="28"/>
      <c r="V47" s="30">
        <v>5070</v>
      </c>
      <c r="W47" s="28"/>
      <c r="X47" s="30">
        <v>44601064895</v>
      </c>
      <c r="Y47" s="28"/>
      <c r="Z47" s="30">
        <v>28001687873.679001</v>
      </c>
      <c r="AA47" s="28"/>
      <c r="AB47" s="29">
        <f t="shared" si="0"/>
        <v>1.8137040830803457E-2</v>
      </c>
    </row>
    <row r="48" spans="1:28" ht="21.75" customHeight="1">
      <c r="A48" s="81" t="s">
        <v>57</v>
      </c>
      <c r="B48" s="81"/>
      <c r="C48" s="81"/>
      <c r="E48" s="82">
        <v>2181105</v>
      </c>
      <c r="F48" s="82"/>
      <c r="G48" s="28"/>
      <c r="H48" s="30">
        <v>46151348444</v>
      </c>
      <c r="I48" s="28"/>
      <c r="J48" s="30">
        <v>48501010502.842499</v>
      </c>
      <c r="K48" s="28"/>
      <c r="L48" s="30">
        <v>0</v>
      </c>
      <c r="M48" s="28"/>
      <c r="N48" s="30">
        <v>0</v>
      </c>
      <c r="O48" s="28"/>
      <c r="P48" s="30">
        <v>-584786</v>
      </c>
      <c r="Q48" s="28"/>
      <c r="R48" s="30">
        <v>12560039299</v>
      </c>
      <c r="S48" s="28"/>
      <c r="T48" s="30">
        <v>1596319</v>
      </c>
      <c r="U48" s="28"/>
      <c r="V48" s="30">
        <v>21610</v>
      </c>
      <c r="W48" s="28"/>
      <c r="X48" s="30">
        <v>33777500120</v>
      </c>
      <c r="Y48" s="28"/>
      <c r="Z48" s="30">
        <v>34291199691.1395</v>
      </c>
      <c r="AA48" s="28"/>
      <c r="AB48" s="29">
        <f t="shared" si="0"/>
        <v>2.2210835708944655E-2</v>
      </c>
    </row>
    <row r="49" spans="1:28" ht="21.75" customHeight="1">
      <c r="A49" s="81" t="s">
        <v>58</v>
      </c>
      <c r="B49" s="81"/>
      <c r="C49" s="81"/>
      <c r="E49" s="82">
        <v>6397199</v>
      </c>
      <c r="F49" s="82"/>
      <c r="G49" s="28"/>
      <c r="H49" s="30">
        <v>42732374410</v>
      </c>
      <c r="I49" s="28"/>
      <c r="J49" s="30">
        <v>37646083142.424004</v>
      </c>
      <c r="K49" s="28"/>
      <c r="L49" s="30">
        <v>0</v>
      </c>
      <c r="M49" s="28"/>
      <c r="N49" s="30">
        <v>0</v>
      </c>
      <c r="O49" s="28"/>
      <c r="P49" s="30">
        <v>0</v>
      </c>
      <c r="Q49" s="28"/>
      <c r="R49" s="30">
        <v>0</v>
      </c>
      <c r="S49" s="28"/>
      <c r="T49" s="30">
        <v>6397199</v>
      </c>
      <c r="U49" s="28"/>
      <c r="V49" s="30">
        <v>5700</v>
      </c>
      <c r="W49" s="28"/>
      <c r="X49" s="30">
        <v>42732374410</v>
      </c>
      <c r="Y49" s="28"/>
      <c r="Z49" s="30">
        <v>36247073295.915001</v>
      </c>
      <c r="AA49" s="28"/>
      <c r="AB49" s="29">
        <f t="shared" si="0"/>
        <v>2.3477679321720176E-2</v>
      </c>
    </row>
    <row r="50" spans="1:28" ht="21.75" customHeight="1">
      <c r="A50" s="81" t="s">
        <v>59</v>
      </c>
      <c r="B50" s="81"/>
      <c r="C50" s="81"/>
      <c r="E50" s="82">
        <v>2290000</v>
      </c>
      <c r="F50" s="82"/>
      <c r="G50" s="28"/>
      <c r="H50" s="30">
        <v>21162708075</v>
      </c>
      <c r="I50" s="28"/>
      <c r="J50" s="30">
        <v>18302050980</v>
      </c>
      <c r="K50" s="28"/>
      <c r="L50" s="30">
        <v>0</v>
      </c>
      <c r="M50" s="28"/>
      <c r="N50" s="30">
        <v>0</v>
      </c>
      <c r="O50" s="28"/>
      <c r="P50" s="30">
        <v>-990000</v>
      </c>
      <c r="Q50" s="28"/>
      <c r="R50" s="30">
        <v>8834718811</v>
      </c>
      <c r="S50" s="28"/>
      <c r="T50" s="30">
        <v>1300000</v>
      </c>
      <c r="U50" s="28"/>
      <c r="V50" s="30">
        <v>8650</v>
      </c>
      <c r="W50" s="28"/>
      <c r="X50" s="30">
        <v>12013764410</v>
      </c>
      <c r="Y50" s="28"/>
      <c r="Z50" s="30">
        <v>11178092250</v>
      </c>
      <c r="AA50" s="28"/>
      <c r="AB50" s="29">
        <f t="shared" si="0"/>
        <v>7.2401891080039749E-3</v>
      </c>
    </row>
    <row r="51" spans="1:28" ht="21.75" customHeight="1">
      <c r="A51" s="81" t="s">
        <v>60</v>
      </c>
      <c r="B51" s="81"/>
      <c r="C51" s="81"/>
      <c r="E51" s="82">
        <v>3520909</v>
      </c>
      <c r="F51" s="82"/>
      <c r="G51" s="28"/>
      <c r="H51" s="30">
        <v>13000373647</v>
      </c>
      <c r="I51" s="28"/>
      <c r="J51" s="30">
        <v>16474309796.9552</v>
      </c>
      <c r="K51" s="28"/>
      <c r="L51" s="30">
        <v>0</v>
      </c>
      <c r="M51" s="28"/>
      <c r="N51" s="30">
        <v>0</v>
      </c>
      <c r="O51" s="28"/>
      <c r="P51" s="30">
        <v>-600000</v>
      </c>
      <c r="Q51" s="28"/>
      <c r="R51" s="30">
        <v>2815149605</v>
      </c>
      <c r="S51" s="28"/>
      <c r="T51" s="30">
        <v>2920909</v>
      </c>
      <c r="U51" s="28"/>
      <c r="V51" s="30">
        <v>4107</v>
      </c>
      <c r="W51" s="28"/>
      <c r="X51" s="30">
        <v>10784972968</v>
      </c>
      <c r="Y51" s="28"/>
      <c r="Z51" s="30">
        <v>11924796032.0851</v>
      </c>
      <c r="AA51" s="28"/>
      <c r="AB51" s="29">
        <f t="shared" si="0"/>
        <v>7.7238384167630722E-3</v>
      </c>
    </row>
    <row r="52" spans="1:28" ht="21.75" customHeight="1">
      <c r="A52" s="81" t="s">
        <v>61</v>
      </c>
      <c r="B52" s="81"/>
      <c r="C52" s="81"/>
      <c r="E52" s="82">
        <v>19816948</v>
      </c>
      <c r="F52" s="82"/>
      <c r="G52" s="28"/>
      <c r="H52" s="30">
        <v>89509750728</v>
      </c>
      <c r="I52" s="28"/>
      <c r="J52" s="30">
        <v>137893260115.79999</v>
      </c>
      <c r="K52" s="28"/>
      <c r="L52" s="30">
        <v>0</v>
      </c>
      <c r="M52" s="28"/>
      <c r="N52" s="30">
        <v>0</v>
      </c>
      <c r="O52" s="28"/>
      <c r="P52" s="30">
        <v>-1300000</v>
      </c>
      <c r="Q52" s="28"/>
      <c r="R52" s="30">
        <v>9417629819</v>
      </c>
      <c r="S52" s="28"/>
      <c r="T52" s="30">
        <v>18516948</v>
      </c>
      <c r="U52" s="28"/>
      <c r="V52" s="30">
        <v>7440</v>
      </c>
      <c r="W52" s="28"/>
      <c r="X52" s="30">
        <v>83637873993</v>
      </c>
      <c r="Y52" s="28"/>
      <c r="Z52" s="30">
        <v>136946384865.936</v>
      </c>
      <c r="AA52" s="28"/>
      <c r="AB52" s="29">
        <f t="shared" si="0"/>
        <v>8.8701873442390874E-2</v>
      </c>
    </row>
    <row r="53" spans="1:28" ht="21.75" customHeight="1">
      <c r="A53" s="81" t="s">
        <v>62</v>
      </c>
      <c r="B53" s="81"/>
      <c r="C53" s="81"/>
      <c r="E53" s="82">
        <v>250000</v>
      </c>
      <c r="F53" s="82"/>
      <c r="G53" s="28"/>
      <c r="H53" s="30">
        <v>8402514110</v>
      </c>
      <c r="I53" s="28"/>
      <c r="J53" s="30">
        <v>8784916875</v>
      </c>
      <c r="K53" s="28"/>
      <c r="L53" s="30">
        <v>0</v>
      </c>
      <c r="M53" s="28"/>
      <c r="N53" s="30">
        <v>0</v>
      </c>
      <c r="O53" s="28"/>
      <c r="P53" s="30">
        <v>0</v>
      </c>
      <c r="Q53" s="28"/>
      <c r="R53" s="30">
        <v>0</v>
      </c>
      <c r="S53" s="28"/>
      <c r="T53" s="30">
        <v>250000</v>
      </c>
      <c r="U53" s="28"/>
      <c r="V53" s="30">
        <v>37900</v>
      </c>
      <c r="W53" s="28"/>
      <c r="X53" s="30">
        <v>8402514110</v>
      </c>
      <c r="Y53" s="28"/>
      <c r="Z53" s="30">
        <v>9418623750</v>
      </c>
      <c r="AA53" s="28"/>
      <c r="AB53" s="29">
        <f t="shared" si="0"/>
        <v>6.1005595196387428E-3</v>
      </c>
    </row>
    <row r="54" spans="1:28" ht="21.75" customHeight="1">
      <c r="A54" s="81" t="s">
        <v>63</v>
      </c>
      <c r="B54" s="81"/>
      <c r="C54" s="81"/>
      <c r="E54" s="82">
        <v>1816666</v>
      </c>
      <c r="F54" s="82"/>
      <c r="G54" s="28"/>
      <c r="H54" s="30">
        <v>20740227603</v>
      </c>
      <c r="I54" s="28"/>
      <c r="J54" s="30">
        <v>26130748435.730999</v>
      </c>
      <c r="K54" s="28"/>
      <c r="L54" s="30">
        <v>0</v>
      </c>
      <c r="M54" s="28"/>
      <c r="N54" s="30">
        <v>0</v>
      </c>
      <c r="O54" s="28"/>
      <c r="P54" s="30">
        <v>-616666</v>
      </c>
      <c r="Q54" s="28"/>
      <c r="R54" s="30">
        <v>8894941903</v>
      </c>
      <c r="S54" s="28"/>
      <c r="T54" s="30">
        <v>1200000</v>
      </c>
      <c r="U54" s="28"/>
      <c r="V54" s="30">
        <v>14400</v>
      </c>
      <c r="W54" s="28"/>
      <c r="X54" s="30">
        <v>13699971882</v>
      </c>
      <c r="Y54" s="28"/>
      <c r="Z54" s="30">
        <v>17177184000</v>
      </c>
      <c r="AA54" s="28"/>
      <c r="AB54" s="29">
        <f t="shared" si="0"/>
        <v>1.1125875303362266E-2</v>
      </c>
    </row>
    <row r="55" spans="1:28" ht="21.75" customHeight="1">
      <c r="A55" s="83" t="s">
        <v>64</v>
      </c>
      <c r="B55" s="83"/>
      <c r="C55" s="83"/>
      <c r="D55" s="10"/>
      <c r="E55" s="82">
        <v>614197</v>
      </c>
      <c r="F55" s="82"/>
      <c r="G55" s="28"/>
      <c r="H55" s="31">
        <v>47055532695</v>
      </c>
      <c r="I55" s="28"/>
      <c r="J55" s="31">
        <v>26436491455.904999</v>
      </c>
      <c r="K55" s="28"/>
      <c r="L55" s="30">
        <v>0</v>
      </c>
      <c r="M55" s="28"/>
      <c r="N55" s="31">
        <v>0</v>
      </c>
      <c r="O55" s="28"/>
      <c r="P55" s="30">
        <v>-421804</v>
      </c>
      <c r="Q55" s="28"/>
      <c r="R55" s="31">
        <v>17604798911</v>
      </c>
      <c r="S55" s="28"/>
      <c r="T55" s="30">
        <v>192393</v>
      </c>
      <c r="U55" s="28"/>
      <c r="V55" s="30">
        <v>42050</v>
      </c>
      <c r="W55" s="28"/>
      <c r="X55" s="31">
        <v>14739823055</v>
      </c>
      <c r="Y55" s="28"/>
      <c r="Z55" s="31">
        <v>8041989402.3824997</v>
      </c>
      <c r="AA55" s="28"/>
      <c r="AB55" s="29">
        <f t="shared" si="0"/>
        <v>5.2088963640296642E-3</v>
      </c>
    </row>
    <row r="56" spans="1:28" ht="40.5" customHeight="1" thickBot="1">
      <c r="A56" s="84" t="s">
        <v>65</v>
      </c>
      <c r="B56" s="84"/>
      <c r="C56" s="84"/>
      <c r="D56" s="84"/>
      <c r="E56" s="28"/>
      <c r="F56" s="30"/>
      <c r="G56" s="28"/>
      <c r="H56" s="26">
        <f>SUM(H10:H55)</f>
        <v>1734911910068</v>
      </c>
      <c r="I56" s="28"/>
      <c r="J56" s="26">
        <f>SUM(J10:J55)</f>
        <v>1663645910564.7168</v>
      </c>
      <c r="K56" s="28"/>
      <c r="L56" s="30"/>
      <c r="M56" s="28"/>
      <c r="N56" s="26">
        <v>561069572</v>
      </c>
      <c r="O56" s="28"/>
      <c r="P56" s="30"/>
      <c r="Q56" s="28"/>
      <c r="R56" s="26">
        <f>SUM(R10:R55)</f>
        <v>173885960297</v>
      </c>
      <c r="S56" s="28"/>
      <c r="T56" s="30"/>
      <c r="U56" s="28"/>
      <c r="V56" s="30"/>
      <c r="W56" s="28"/>
      <c r="X56" s="26">
        <f>SUM(X10:X55)</f>
        <v>1553292681015</v>
      </c>
      <c r="Y56" s="28"/>
      <c r="Z56" s="26">
        <f>SUM(Z10:Z55)</f>
        <v>1438999957553.2476</v>
      </c>
      <c r="AA56" s="28"/>
      <c r="AB56" s="32">
        <f>SUM(AB10:AB55)</f>
        <v>0.93205813533120585</v>
      </c>
    </row>
    <row r="57" spans="1:28" ht="13.5" thickTop="1"/>
    <row r="58" spans="1:28" ht="18.75">
      <c r="F58" s="34">
        <f t="shared" ref="F58" si="1">SUM(F38:F57)</f>
        <v>0</v>
      </c>
      <c r="H58" s="34">
        <v>1734911910068</v>
      </c>
      <c r="J58" s="34">
        <v>1663645910545</v>
      </c>
      <c r="L58" s="23">
        <v>148510</v>
      </c>
      <c r="N58" s="23">
        <v>561069572</v>
      </c>
      <c r="P58" s="23">
        <v>16506720</v>
      </c>
      <c r="R58" s="23">
        <v>173885960297</v>
      </c>
      <c r="T58" s="30">
        <v>153836803</v>
      </c>
      <c r="X58" s="30">
        <v>1553292681013</v>
      </c>
      <c r="Y58" s="30"/>
      <c r="Z58" s="30">
        <v>1438999957538</v>
      </c>
    </row>
    <row r="59" spans="1:28" ht="18.75">
      <c r="F59" s="35">
        <f>F56-F58</f>
        <v>0</v>
      </c>
      <c r="H59" s="35">
        <f>H56-H58</f>
        <v>0</v>
      </c>
      <c r="J59" s="35">
        <f>J56-J58</f>
        <v>19.716796875</v>
      </c>
      <c r="L59" s="23">
        <f>L56-L58</f>
        <v>-148510</v>
      </c>
      <c r="N59" s="23">
        <f>N56-N58</f>
        <v>0</v>
      </c>
      <c r="P59" s="23">
        <f>P56+P58</f>
        <v>16506720</v>
      </c>
      <c r="T59" s="23">
        <f>T56-T58</f>
        <v>-153836803</v>
      </c>
      <c r="X59" s="30">
        <f>X56-X58</f>
        <v>2</v>
      </c>
      <c r="Y59" s="30"/>
      <c r="Z59" s="30">
        <f>Z56-Z58</f>
        <v>15.24755859375</v>
      </c>
    </row>
  </sheetData>
  <mergeCells count="106">
    <mergeCell ref="A53:C53"/>
    <mergeCell ref="E53:F53"/>
    <mergeCell ref="A54:C54"/>
    <mergeCell ref="E54:F54"/>
    <mergeCell ref="A55:C55"/>
    <mergeCell ref="E55:F55"/>
    <mergeCell ref="A56:D56"/>
    <mergeCell ref="A48:C48"/>
    <mergeCell ref="E48:F48"/>
    <mergeCell ref="A49:C49"/>
    <mergeCell ref="E49:F49"/>
    <mergeCell ref="A50:C50"/>
    <mergeCell ref="E50:F50"/>
    <mergeCell ref="A51:C51"/>
    <mergeCell ref="E51:F51"/>
    <mergeCell ref="A52:C52"/>
    <mergeCell ref="E52:F52"/>
    <mergeCell ref="A43:C43"/>
    <mergeCell ref="E43:F43"/>
    <mergeCell ref="A44:C44"/>
    <mergeCell ref="E44:F44"/>
    <mergeCell ref="A45:C45"/>
    <mergeCell ref="E45:F45"/>
    <mergeCell ref="A46:C46"/>
    <mergeCell ref="E46:F46"/>
    <mergeCell ref="A47:C47"/>
    <mergeCell ref="E47:F47"/>
    <mergeCell ref="A38:C38"/>
    <mergeCell ref="E38:F38"/>
    <mergeCell ref="A39:C39"/>
    <mergeCell ref="E39:F39"/>
    <mergeCell ref="A40:C40"/>
    <mergeCell ref="E40:F40"/>
    <mergeCell ref="A41:C41"/>
    <mergeCell ref="E41:F41"/>
    <mergeCell ref="A42:C42"/>
    <mergeCell ref="E42:F42"/>
    <mergeCell ref="A33:C33"/>
    <mergeCell ref="E33:F33"/>
    <mergeCell ref="A34:C34"/>
    <mergeCell ref="E34:F34"/>
    <mergeCell ref="A35:C35"/>
    <mergeCell ref="E35:F35"/>
    <mergeCell ref="A36:C36"/>
    <mergeCell ref="E36:F36"/>
    <mergeCell ref="A37:C37"/>
    <mergeCell ref="E37:F37"/>
    <mergeCell ref="A28:C28"/>
    <mergeCell ref="E28:F28"/>
    <mergeCell ref="A29:C29"/>
    <mergeCell ref="E29:F29"/>
    <mergeCell ref="A30:C30"/>
    <mergeCell ref="E30:F30"/>
    <mergeCell ref="A31:C31"/>
    <mergeCell ref="E31:F31"/>
    <mergeCell ref="A32:C32"/>
    <mergeCell ref="E32:F32"/>
    <mergeCell ref="A23:C23"/>
    <mergeCell ref="E23:F23"/>
    <mergeCell ref="A24:C24"/>
    <mergeCell ref="E24:F24"/>
    <mergeCell ref="A25:C25"/>
    <mergeCell ref="E25:F25"/>
    <mergeCell ref="A26:C26"/>
    <mergeCell ref="E26:F26"/>
    <mergeCell ref="A27:C27"/>
    <mergeCell ref="E27:F27"/>
    <mergeCell ref="A18:C18"/>
    <mergeCell ref="E18:F18"/>
    <mergeCell ref="A19:C19"/>
    <mergeCell ref="E19:F19"/>
    <mergeCell ref="A20:C20"/>
    <mergeCell ref="E20:F20"/>
    <mergeCell ref="A21:C21"/>
    <mergeCell ref="E21:F21"/>
    <mergeCell ref="A22:C22"/>
    <mergeCell ref="E22:F22"/>
    <mergeCell ref="A13:C13"/>
    <mergeCell ref="E13:F13"/>
    <mergeCell ref="A14:C14"/>
    <mergeCell ref="E14:F14"/>
    <mergeCell ref="A15:C15"/>
    <mergeCell ref="E15:F15"/>
    <mergeCell ref="A16:C16"/>
    <mergeCell ref="E16:F16"/>
    <mergeCell ref="A17:C17"/>
    <mergeCell ref="E17:F17"/>
    <mergeCell ref="L8:N8"/>
    <mergeCell ref="P8:R8"/>
    <mergeCell ref="A9:C9"/>
    <mergeCell ref="E9:F9"/>
    <mergeCell ref="A10:C10"/>
    <mergeCell ref="E10:F10"/>
    <mergeCell ref="A11:C11"/>
    <mergeCell ref="E11:F11"/>
    <mergeCell ref="A12:C12"/>
    <mergeCell ref="E12:F12"/>
    <mergeCell ref="A1:AB1"/>
    <mergeCell ref="A2:AB2"/>
    <mergeCell ref="A3:AB3"/>
    <mergeCell ref="B4:AB4"/>
    <mergeCell ref="A6:B6"/>
    <mergeCell ref="C6:AB6"/>
    <mergeCell ref="F7:J7"/>
    <mergeCell ref="L7:R7"/>
    <mergeCell ref="T7:AB7"/>
  </mergeCells>
  <pageMargins left="0.39" right="0.39" top="0.39" bottom="0.39" header="0" footer="0"/>
  <pageSetup paperSize="9"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1:O14"/>
  <sheetViews>
    <sheetView rightToLeft="1" view="pageBreakPreview" zoomScale="60" zoomScaleNormal="100" workbookViewId="0">
      <selection activeCell="B20" sqref="B20"/>
    </sheetView>
  </sheetViews>
  <sheetFormatPr defaultRowHeight="12.75"/>
  <cols>
    <col min="1" max="1" width="5.140625" customWidth="1"/>
    <col min="2" max="2" width="48.28515625" customWidth="1"/>
    <col min="3" max="3" width="1.28515625" customWidth="1"/>
    <col min="4" max="4" width="19.5703125" customWidth="1"/>
    <col min="5" max="5" width="1.28515625" customWidth="1"/>
    <col min="6" max="6" width="19.85546875" customWidth="1"/>
    <col min="7" max="7" width="1.28515625" customWidth="1"/>
    <col min="8" max="8" width="22.140625" customWidth="1"/>
    <col min="9" max="9" width="1.28515625" customWidth="1"/>
    <col min="10" max="10" width="18.140625" customWidth="1"/>
    <col min="11" max="11" width="1.28515625" customWidth="1"/>
    <col min="12" max="12" width="18.28515625" bestFit="1" customWidth="1"/>
    <col min="13" max="13" width="0.28515625" customWidth="1"/>
    <col min="15" max="15" width="19.5703125" bestFit="1" customWidth="1"/>
  </cols>
  <sheetData>
    <row r="1" spans="1:15" ht="29.1" customHeight="1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15" ht="21.75" customHeight="1">
      <c r="A2" s="75" t="s">
        <v>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</row>
    <row r="3" spans="1:15" ht="21.75" customHeight="1">
      <c r="A3" s="75" t="s">
        <v>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</row>
    <row r="4" spans="1:15" ht="14.45" customHeight="1"/>
    <row r="5" spans="1:15" ht="14.45" customHeight="1">
      <c r="A5" s="16" t="s">
        <v>67</v>
      </c>
      <c r="B5" s="76" t="s">
        <v>68</v>
      </c>
      <c r="C5" s="76"/>
      <c r="D5" s="76"/>
      <c r="E5" s="76"/>
      <c r="F5" s="76"/>
      <c r="G5" s="76"/>
      <c r="H5" s="76"/>
      <c r="I5" s="76"/>
      <c r="J5" s="76"/>
      <c r="K5" s="76"/>
      <c r="L5" s="76"/>
    </row>
    <row r="6" spans="1:15" ht="14.45" customHeight="1">
      <c r="D6" s="2" t="s">
        <v>7</v>
      </c>
      <c r="F6" s="77" t="s">
        <v>8</v>
      </c>
      <c r="G6" s="77"/>
      <c r="H6" s="77"/>
      <c r="J6" s="85" t="s">
        <v>9</v>
      </c>
      <c r="K6" s="85"/>
      <c r="L6" s="85"/>
    </row>
    <row r="7" spans="1:15" ht="14.45" customHeight="1">
      <c r="D7" s="3"/>
      <c r="F7" s="3"/>
      <c r="G7" s="3"/>
      <c r="H7" s="3"/>
    </row>
    <row r="8" spans="1:15" ht="14.45" customHeight="1">
      <c r="A8" s="77" t="s">
        <v>69</v>
      </c>
      <c r="B8" s="77"/>
      <c r="D8" s="2" t="s">
        <v>70</v>
      </c>
      <c r="F8" s="2" t="s">
        <v>71</v>
      </c>
      <c r="H8" s="2" t="s">
        <v>72</v>
      </c>
      <c r="J8" s="2" t="s">
        <v>70</v>
      </c>
      <c r="L8" s="33" t="s">
        <v>18</v>
      </c>
    </row>
    <row r="9" spans="1:15" ht="21.75" customHeight="1">
      <c r="A9" s="79" t="s">
        <v>140</v>
      </c>
      <c r="B9" s="79"/>
      <c r="D9" s="48">
        <v>39032770884</v>
      </c>
      <c r="E9" s="45"/>
      <c r="F9" s="48">
        <v>166120839019</v>
      </c>
      <c r="G9" s="45"/>
      <c r="H9" s="48">
        <v>201505035945</v>
      </c>
      <c r="I9" s="45"/>
      <c r="J9" s="48">
        <v>3648573958</v>
      </c>
      <c r="L9" s="46">
        <f>J9/$O$9</f>
        <v>2.3632266436572442E-3</v>
      </c>
      <c r="O9" s="25">
        <v>1543895067277</v>
      </c>
    </row>
    <row r="10" spans="1:15" ht="21.75" customHeight="1">
      <c r="A10" s="83" t="s">
        <v>141</v>
      </c>
      <c r="B10" s="83"/>
      <c r="D10" s="49">
        <v>751662197</v>
      </c>
      <c r="E10" s="45"/>
      <c r="F10" s="49">
        <v>336664</v>
      </c>
      <c r="G10" s="45"/>
      <c r="H10" s="49">
        <v>421561022</v>
      </c>
      <c r="I10" s="45"/>
      <c r="J10" s="49">
        <v>330437839</v>
      </c>
      <c r="L10" s="46">
        <f t="shared" ref="L10:L11" si="0">J10/$O$9</f>
        <v>2.1402869016402787E-4</v>
      </c>
    </row>
    <row r="11" spans="1:15" ht="21.75" customHeight="1" thickBot="1">
      <c r="A11" s="84" t="s">
        <v>65</v>
      </c>
      <c r="B11" s="84"/>
      <c r="D11" s="50">
        <f>SUM(D9:D10)</f>
        <v>39784433081</v>
      </c>
      <c r="E11" s="45"/>
      <c r="F11" s="50">
        <f>SUM(F9:F10)</f>
        <v>166121175683</v>
      </c>
      <c r="G11" s="45"/>
      <c r="H11" s="50">
        <f>SUM(H9:H10)</f>
        <v>201926596967</v>
      </c>
      <c r="I11" s="45"/>
      <c r="J11" s="50">
        <f>SUM(J9:J10)</f>
        <v>3979011797</v>
      </c>
      <c r="L11" s="47">
        <f t="shared" si="0"/>
        <v>2.5772553338212719E-3</v>
      </c>
    </row>
    <row r="12" spans="1:15" ht="13.5" thickTop="1"/>
    <row r="13" spans="1:15">
      <c r="D13">
        <v>39784433081</v>
      </c>
      <c r="F13" s="23">
        <v>166121175683</v>
      </c>
      <c r="H13" s="23">
        <v>201926596967</v>
      </c>
      <c r="J13" s="23">
        <v>3979011797</v>
      </c>
    </row>
    <row r="14" spans="1:15">
      <c r="D14" s="36">
        <f>D11-D13</f>
        <v>0</v>
      </c>
      <c r="E14" s="28"/>
      <c r="F14" s="36">
        <f>F11-F13</f>
        <v>0</v>
      </c>
      <c r="G14" s="28"/>
      <c r="H14" s="36">
        <f>H11-H13</f>
        <v>0</v>
      </c>
      <c r="I14" s="28"/>
      <c r="J14" s="36">
        <f>J11-J13</f>
        <v>0</v>
      </c>
    </row>
  </sheetData>
  <mergeCells count="10">
    <mergeCell ref="A8:B8"/>
    <mergeCell ref="A9:B9"/>
    <mergeCell ref="A10:B10"/>
    <mergeCell ref="A11:B11"/>
    <mergeCell ref="A1:L1"/>
    <mergeCell ref="A2:L2"/>
    <mergeCell ref="A3:L3"/>
    <mergeCell ref="B5:L5"/>
    <mergeCell ref="F6:H6"/>
    <mergeCell ref="J6:L6"/>
  </mergeCells>
  <pageMargins left="0.39" right="0.39" top="0.39" bottom="0.39" header="0" footer="0"/>
  <pageSetup paperSize="9" scale="8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1:M22"/>
  <sheetViews>
    <sheetView rightToLeft="1" view="pageBreakPreview" zoomScale="110" zoomScaleNormal="100" zoomScaleSheetLayoutView="110" workbookViewId="0">
      <selection activeCell="H12" sqref="H12"/>
    </sheetView>
  </sheetViews>
  <sheetFormatPr defaultRowHeight="12.75"/>
  <cols>
    <col min="1" max="1" width="2.5703125" customWidth="1"/>
    <col min="2" max="2" width="44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0.42578125" bestFit="1" customWidth="1"/>
    <col min="9" max="9" width="1.28515625" customWidth="1"/>
    <col min="10" max="10" width="10.7109375" bestFit="1" customWidth="1"/>
    <col min="11" max="11" width="0.28515625" customWidth="1"/>
    <col min="13" max="13" width="19.5703125" bestFit="1" customWidth="1"/>
  </cols>
  <sheetData>
    <row r="1" spans="1:13" ht="29.1" customHeight="1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</row>
    <row r="2" spans="1:13" ht="21.75" customHeight="1">
      <c r="A2" s="75" t="s">
        <v>75</v>
      </c>
      <c r="B2" s="75"/>
      <c r="C2" s="75"/>
      <c r="D2" s="75"/>
      <c r="E2" s="75"/>
      <c r="F2" s="75"/>
      <c r="G2" s="75"/>
      <c r="H2" s="75"/>
      <c r="I2" s="75"/>
      <c r="J2" s="75"/>
    </row>
    <row r="3" spans="1:13" ht="21.75" customHeight="1">
      <c r="A3" s="75" t="s">
        <v>2</v>
      </c>
      <c r="B3" s="75"/>
      <c r="C3" s="75"/>
      <c r="D3" s="75"/>
      <c r="E3" s="75"/>
      <c r="F3" s="75"/>
      <c r="G3" s="75"/>
      <c r="H3" s="75"/>
      <c r="I3" s="75"/>
      <c r="J3" s="75"/>
    </row>
    <row r="4" spans="1:13" ht="14.45" customHeight="1"/>
    <row r="5" spans="1:13" ht="29.1" customHeight="1">
      <c r="A5" s="16" t="s">
        <v>76</v>
      </c>
      <c r="B5" s="76" t="s">
        <v>77</v>
      </c>
      <c r="C5" s="76"/>
      <c r="D5" s="76"/>
      <c r="E5" s="76"/>
      <c r="F5" s="76"/>
      <c r="G5" s="76"/>
      <c r="H5" s="76"/>
      <c r="I5" s="76"/>
      <c r="J5" s="76"/>
    </row>
    <row r="6" spans="1:13" ht="14.45" customHeight="1"/>
    <row r="7" spans="1:13" ht="57" customHeight="1">
      <c r="A7" s="77" t="s">
        <v>78</v>
      </c>
      <c r="B7" s="77"/>
      <c r="D7" s="2" t="s">
        <v>79</v>
      </c>
      <c r="F7" s="2" t="s">
        <v>70</v>
      </c>
      <c r="H7" s="14" t="s">
        <v>80</v>
      </c>
      <c r="J7" s="14" t="s">
        <v>81</v>
      </c>
    </row>
    <row r="8" spans="1:13" ht="21.75" customHeight="1">
      <c r="A8" s="79" t="s">
        <v>82</v>
      </c>
      <c r="B8" s="79"/>
      <c r="D8" s="52" t="s">
        <v>83</v>
      </c>
      <c r="E8" s="45"/>
      <c r="F8" s="25">
        <f>'1-2'!U57</f>
        <v>-90648550744</v>
      </c>
      <c r="G8" s="25"/>
      <c r="H8" s="68">
        <f>F8/$M$11</f>
        <v>1.0522746372581055</v>
      </c>
      <c r="I8" s="68"/>
      <c r="J8" s="68">
        <f>F8/$M$8</f>
        <v>-5.8714191569948303E-2</v>
      </c>
      <c r="M8" s="25">
        <v>1543895067277</v>
      </c>
    </row>
    <row r="9" spans="1:13" ht="21.75" customHeight="1">
      <c r="A9" s="81" t="s">
        <v>86</v>
      </c>
      <c r="B9" s="81"/>
      <c r="D9" s="53" t="s">
        <v>84</v>
      </c>
      <c r="E9" s="45"/>
      <c r="F9" s="25">
        <f>'2-2'!H10</f>
        <v>8342156</v>
      </c>
      <c r="G9" s="25"/>
      <c r="H9" s="68">
        <f t="shared" ref="H9:H10" si="0">F9/$M$11</f>
        <v>-9.6838163509542464E-5</v>
      </c>
      <c r="I9" s="68"/>
      <c r="J9" s="68">
        <f t="shared" ref="J9:J10" si="1">F9/$M$8</f>
        <v>5.4033179953824419E-6</v>
      </c>
    </row>
    <row r="10" spans="1:13" ht="21.75" customHeight="1">
      <c r="A10" s="83" t="s">
        <v>87</v>
      </c>
      <c r="B10" s="83"/>
      <c r="D10" s="54" t="s">
        <v>85</v>
      </c>
      <c r="E10" s="45"/>
      <c r="F10" s="25">
        <f>'3-2'!F10</f>
        <v>231301070</v>
      </c>
      <c r="G10" s="25"/>
      <c r="H10" s="68">
        <f t="shared" si="0"/>
        <v>-2.6850098267872393E-3</v>
      </c>
      <c r="I10" s="68"/>
      <c r="J10" s="68">
        <f t="shared" si="1"/>
        <v>1.4981657426236261E-4</v>
      </c>
    </row>
    <row r="11" spans="1:13" ht="21.75" customHeight="1" thickBot="1">
      <c r="A11" s="84" t="s">
        <v>65</v>
      </c>
      <c r="B11" s="84"/>
      <c r="D11" s="50"/>
      <c r="E11" s="45"/>
      <c r="F11" s="51">
        <f>SUM(F8:F10)</f>
        <v>-90408907518</v>
      </c>
      <c r="G11" s="45"/>
      <c r="H11" s="69">
        <f>SUM(H8:H10)</f>
        <v>1.0494927892678088</v>
      </c>
      <c r="I11" s="70"/>
      <c r="J11" s="69">
        <f>SUM(J8:J10)</f>
        <v>-5.8558971677690558E-2</v>
      </c>
      <c r="M11" s="25">
        <v>-86145334625</v>
      </c>
    </row>
    <row r="12" spans="1:13" ht="13.5" thickTop="1"/>
    <row r="13" spans="1:13">
      <c r="F13" s="23"/>
    </row>
    <row r="14" spans="1:13">
      <c r="F14" s="37"/>
    </row>
    <row r="15" spans="1:13" ht="18.75">
      <c r="F15" s="82"/>
      <c r="G15" s="82"/>
    </row>
    <row r="16" spans="1:13" ht="18.75">
      <c r="F16" s="30"/>
    </row>
    <row r="17" spans="6:6" ht="18.75">
      <c r="F17" s="30"/>
    </row>
    <row r="18" spans="6:6" ht="18.75">
      <c r="F18" s="30"/>
    </row>
    <row r="19" spans="6:6" ht="18.75">
      <c r="F19" s="30"/>
    </row>
    <row r="20" spans="6:6">
      <c r="F20" s="35"/>
    </row>
    <row r="21" spans="6:6">
      <c r="F21" s="23"/>
    </row>
    <row r="22" spans="6:6">
      <c r="F22" s="35"/>
    </row>
  </sheetData>
  <mergeCells count="10">
    <mergeCell ref="A1:J1"/>
    <mergeCell ref="A2:J2"/>
    <mergeCell ref="A3:J3"/>
    <mergeCell ref="B5:J5"/>
    <mergeCell ref="A7:B7"/>
    <mergeCell ref="F15:G15"/>
    <mergeCell ref="A11:B11"/>
    <mergeCell ref="A8:B8"/>
    <mergeCell ref="A9:B9"/>
    <mergeCell ref="A10:B10"/>
  </mergeCells>
  <phoneticPr fontId="5" type="noConversion"/>
  <pageMargins left="0.39" right="0.39" top="0.39" bottom="0.39" header="0" footer="0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1:Z64"/>
  <sheetViews>
    <sheetView rightToLeft="1" view="pageBreakPreview" topLeftCell="M43" zoomScaleNormal="90" zoomScaleSheetLayoutView="100" workbookViewId="0">
      <selection activeCell="S60" sqref="S60"/>
    </sheetView>
  </sheetViews>
  <sheetFormatPr defaultRowHeight="12.75"/>
  <cols>
    <col min="1" max="1" width="5.140625" customWidth="1"/>
    <col min="2" max="2" width="25.42578125" customWidth="1"/>
    <col min="3" max="3" width="1.28515625" customWidth="1"/>
    <col min="4" max="4" width="19.28515625" customWidth="1"/>
    <col min="5" max="5" width="1.28515625" customWidth="1"/>
    <col min="6" max="6" width="18.5703125" customWidth="1"/>
    <col min="7" max="7" width="1.28515625" customWidth="1"/>
    <col min="8" max="8" width="18.5703125" customWidth="1"/>
    <col min="9" max="9" width="1.28515625" customWidth="1"/>
    <col min="10" max="10" width="18.42578125" customWidth="1"/>
    <col min="11" max="11" width="1.28515625" customWidth="1"/>
    <col min="12" max="12" width="15.5703125" customWidth="1"/>
    <col min="13" max="13" width="1.28515625" customWidth="1"/>
    <col min="14" max="14" width="26.5703125" customWidth="1"/>
    <col min="15" max="16" width="1.28515625" customWidth="1"/>
    <col min="17" max="17" width="19.42578125" style="43" customWidth="1"/>
    <col min="18" max="18" width="1.28515625" customWidth="1"/>
    <col min="19" max="19" width="24.140625" customWidth="1"/>
    <col min="20" max="20" width="1.28515625" customWidth="1"/>
    <col min="21" max="21" width="19.7109375" customWidth="1"/>
    <col min="22" max="22" width="1.28515625" customWidth="1"/>
    <col min="23" max="23" width="15.5703125" customWidth="1"/>
    <col min="24" max="24" width="1.5703125" customWidth="1"/>
    <col min="26" max="26" width="14" bestFit="1" customWidth="1"/>
  </cols>
  <sheetData>
    <row r="1" spans="1:26" ht="29.1" customHeight="1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</row>
    <row r="2" spans="1:26" ht="21.75" customHeight="1">
      <c r="A2" s="75" t="s">
        <v>75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</row>
    <row r="3" spans="1:26" ht="21.75" customHeight="1">
      <c r="A3" s="75" t="s">
        <v>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</row>
    <row r="4" spans="1:26" ht="14.45" customHeight="1">
      <c r="Q4"/>
    </row>
    <row r="5" spans="1:26" ht="14.45" customHeight="1">
      <c r="A5" s="1" t="s">
        <v>88</v>
      </c>
      <c r="B5" s="76" t="s">
        <v>89</v>
      </c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</row>
    <row r="6" spans="1:26" ht="14.45" customHeight="1">
      <c r="D6" s="77" t="s">
        <v>90</v>
      </c>
      <c r="E6" s="77"/>
      <c r="F6" s="77"/>
      <c r="G6" s="77"/>
      <c r="H6" s="77"/>
      <c r="I6" s="77"/>
      <c r="J6" s="77"/>
      <c r="K6" s="77"/>
      <c r="L6" s="77"/>
      <c r="N6" s="77" t="s">
        <v>91</v>
      </c>
      <c r="O6" s="77"/>
      <c r="P6" s="77"/>
      <c r="Q6" s="77"/>
      <c r="R6" s="77"/>
      <c r="S6" s="77"/>
      <c r="T6" s="77"/>
      <c r="U6" s="77"/>
      <c r="V6" s="77"/>
      <c r="W6" s="77"/>
    </row>
    <row r="7" spans="1:26" ht="14.45" customHeight="1">
      <c r="D7" s="3"/>
      <c r="E7" s="3"/>
      <c r="F7" s="3"/>
      <c r="G7" s="3"/>
      <c r="H7" s="3"/>
      <c r="I7" s="3"/>
      <c r="J7" s="78" t="s">
        <v>65</v>
      </c>
      <c r="K7" s="78"/>
      <c r="L7" s="78"/>
      <c r="N7" s="3"/>
      <c r="O7" s="3"/>
      <c r="P7" s="87"/>
      <c r="Q7" s="87"/>
      <c r="R7" s="3"/>
      <c r="S7" s="3"/>
      <c r="T7" s="3"/>
      <c r="U7" s="86" t="s">
        <v>65</v>
      </c>
      <c r="V7" s="86"/>
      <c r="W7" s="86"/>
    </row>
    <row r="8" spans="1:26" ht="21">
      <c r="A8" s="77" t="s">
        <v>92</v>
      </c>
      <c r="B8" s="77"/>
      <c r="D8" s="2" t="s">
        <v>93</v>
      </c>
      <c r="F8" s="2" t="s">
        <v>94</v>
      </c>
      <c r="H8" s="2" t="s">
        <v>95</v>
      </c>
      <c r="J8" s="2" t="s">
        <v>70</v>
      </c>
      <c r="K8" s="3"/>
      <c r="L8" s="2" t="s">
        <v>80</v>
      </c>
      <c r="N8" s="2" t="s">
        <v>93</v>
      </c>
      <c r="P8" s="77" t="s">
        <v>94</v>
      </c>
      <c r="Q8" s="77"/>
      <c r="S8" s="2" t="s">
        <v>95</v>
      </c>
      <c r="U8" s="41" t="s">
        <v>70</v>
      </c>
      <c r="V8" s="42"/>
      <c r="W8" s="41" t="s">
        <v>80</v>
      </c>
    </row>
    <row r="9" spans="1:26" ht="21.75" customHeight="1">
      <c r="A9" s="79" t="s">
        <v>31</v>
      </c>
      <c r="B9" s="79"/>
      <c r="D9" s="25">
        <v>0</v>
      </c>
      <c r="E9" s="25"/>
      <c r="F9" s="25">
        <v>4610182706</v>
      </c>
      <c r="G9" s="25"/>
      <c r="H9" s="25">
        <v>-1494421766</v>
      </c>
      <c r="I9" s="25"/>
      <c r="J9" s="25">
        <f>D9+F9+H9</f>
        <v>3115760940</v>
      </c>
      <c r="K9" s="28"/>
      <c r="L9" s="29">
        <f>J9/'2'!$F$11</f>
        <v>-3.4462986286828722E-2</v>
      </c>
      <c r="M9" s="28"/>
      <c r="N9" s="25">
        <v>0</v>
      </c>
      <c r="O9" s="25"/>
      <c r="P9" s="25">
        <v>-5408338291</v>
      </c>
      <c r="Q9" s="25">
        <f>VLOOKUP(A9,'درآمد ناشی از تغییر قیمت اوراق'!A5:R55,17,0)</f>
        <v>-5408338291</v>
      </c>
      <c r="R9" s="25"/>
      <c r="S9" s="25">
        <v>-1495209050</v>
      </c>
      <c r="T9" s="25"/>
      <c r="U9" s="25">
        <f>N9+Q9+S9</f>
        <v>-6903547341</v>
      </c>
      <c r="V9" s="28"/>
      <c r="W9" s="29">
        <f>U9/'2'!$F$11</f>
        <v>7.6359150116104821E-2</v>
      </c>
      <c r="Z9">
        <v>-86145334625</v>
      </c>
    </row>
    <row r="10" spans="1:26" ht="21.75" customHeight="1">
      <c r="A10" s="81" t="s">
        <v>59</v>
      </c>
      <c r="B10" s="81"/>
      <c r="D10" s="25">
        <v>0</v>
      </c>
      <c r="E10" s="25"/>
      <c r="F10" s="25">
        <v>1253711491</v>
      </c>
      <c r="G10" s="25"/>
      <c r="H10" s="25">
        <v>457048590</v>
      </c>
      <c r="I10" s="25"/>
      <c r="J10" s="25">
        <f t="shared" ref="J10:J56" si="0">D10+F10+H10</f>
        <v>1710760081</v>
      </c>
      <c r="K10" s="28"/>
      <c r="L10" s="29">
        <f>J10/'2'!$F$11</f>
        <v>-1.8922472662988386E-2</v>
      </c>
      <c r="M10" s="28"/>
      <c r="N10" s="25">
        <v>0</v>
      </c>
      <c r="O10" s="25"/>
      <c r="P10" s="25">
        <v>213408344</v>
      </c>
      <c r="Q10" s="25">
        <f>VLOOKUP(A10,'درآمد ناشی از تغییر قیمت اوراق'!A6:R56,17,0)</f>
        <v>213408344</v>
      </c>
      <c r="R10" s="25"/>
      <c r="S10" s="25">
        <v>450279111</v>
      </c>
      <c r="T10" s="25"/>
      <c r="U10" s="25">
        <f t="shared" ref="U10:U56" si="1">N10+Q10+S10</f>
        <v>663687455</v>
      </c>
      <c r="V10" s="28"/>
      <c r="W10" s="29">
        <f>U10/'2'!$F$11</f>
        <v>-7.3409520501933161E-3</v>
      </c>
    </row>
    <row r="11" spans="1:26" ht="21.75" customHeight="1">
      <c r="A11" s="81" t="s">
        <v>38</v>
      </c>
      <c r="B11" s="81"/>
      <c r="D11" s="25">
        <v>0</v>
      </c>
      <c r="E11" s="25"/>
      <c r="F11" s="25">
        <v>511150083</v>
      </c>
      <c r="G11" s="25"/>
      <c r="H11" s="25">
        <v>-605576226</v>
      </c>
      <c r="I11" s="25"/>
      <c r="J11" s="25">
        <f t="shared" si="0"/>
        <v>-94426143</v>
      </c>
      <c r="K11" s="28"/>
      <c r="L11" s="29">
        <f>J11/'2'!$F$11</f>
        <v>1.044434067309133E-3</v>
      </c>
      <c r="M11" s="28"/>
      <c r="N11" s="25"/>
      <c r="O11" s="25"/>
      <c r="P11" s="25">
        <v>0</v>
      </c>
      <c r="Q11" s="25"/>
      <c r="R11" s="25"/>
      <c r="S11" s="25">
        <v>-842050768</v>
      </c>
      <c r="T11" s="25"/>
      <c r="U11" s="25">
        <f t="shared" si="1"/>
        <v>-842050768</v>
      </c>
      <c r="V11" s="28"/>
      <c r="W11" s="29">
        <f>U11/'2'!$F$11</f>
        <v>9.313803154101288E-3</v>
      </c>
    </row>
    <row r="12" spans="1:26" ht="21.75" customHeight="1">
      <c r="A12" s="81" t="s">
        <v>28</v>
      </c>
      <c r="B12" s="81"/>
      <c r="D12" s="25">
        <v>0</v>
      </c>
      <c r="E12" s="25"/>
      <c r="F12" s="25">
        <v>-15151962695</v>
      </c>
      <c r="G12" s="25"/>
      <c r="H12" s="25">
        <v>947463396</v>
      </c>
      <c r="I12" s="25"/>
      <c r="J12" s="25">
        <f t="shared" si="0"/>
        <v>-14204499299</v>
      </c>
      <c r="K12" s="28"/>
      <c r="L12" s="29">
        <f>J12/'2'!$F$11</f>
        <v>0.15711393588261144</v>
      </c>
      <c r="M12" s="28"/>
      <c r="N12" s="25">
        <v>0</v>
      </c>
      <c r="O12" s="25"/>
      <c r="P12" s="25">
        <v>9114984714</v>
      </c>
      <c r="Q12" s="25">
        <f>VLOOKUP(A12,'درآمد ناشی از تغییر قیمت اوراق'!A8:R58,17,0)</f>
        <v>9114984714</v>
      </c>
      <c r="R12" s="25"/>
      <c r="S12" s="25">
        <v>947463396</v>
      </c>
      <c r="T12" s="25"/>
      <c r="U12" s="25">
        <f t="shared" si="1"/>
        <v>10062448110</v>
      </c>
      <c r="V12" s="28"/>
      <c r="W12" s="29">
        <f>U12/'2'!$F$11</f>
        <v>-0.11129929988366039</v>
      </c>
    </row>
    <row r="13" spans="1:26" ht="21.75" customHeight="1">
      <c r="A13" s="81" t="s">
        <v>53</v>
      </c>
      <c r="B13" s="81"/>
      <c r="D13" s="25">
        <v>0</v>
      </c>
      <c r="E13" s="25"/>
      <c r="F13" s="25">
        <v>152162582</v>
      </c>
      <c r="G13" s="25"/>
      <c r="H13" s="25">
        <v>-172439122</v>
      </c>
      <c r="I13" s="25"/>
      <c r="J13" s="25">
        <f t="shared" si="0"/>
        <v>-20276540</v>
      </c>
      <c r="K13" s="28"/>
      <c r="L13" s="29">
        <f>J13/'2'!$F$11</f>
        <v>2.2427590993689459E-4</v>
      </c>
      <c r="M13" s="28"/>
      <c r="N13" s="25">
        <v>0</v>
      </c>
      <c r="O13" s="25"/>
      <c r="P13" s="25">
        <v>-197743017</v>
      </c>
      <c r="Q13" s="25">
        <f>VLOOKUP(A13,'درآمد ناشی از تغییر قیمت اوراق'!A9:R59,17,0)</f>
        <v>-197743018</v>
      </c>
      <c r="R13" s="25"/>
      <c r="S13" s="25">
        <v>-172439122</v>
      </c>
      <c r="T13" s="25"/>
      <c r="U13" s="25">
        <f t="shared" si="1"/>
        <v>-370182140</v>
      </c>
      <c r="V13" s="28"/>
      <c r="W13" s="29">
        <f>U13/'2'!$F$11</f>
        <v>4.0945317243911879E-3</v>
      </c>
    </row>
    <row r="14" spans="1:26" ht="21.75" customHeight="1">
      <c r="A14" s="81" t="s">
        <v>56</v>
      </c>
      <c r="B14" s="81"/>
      <c r="D14" s="25">
        <v>0</v>
      </c>
      <c r="E14" s="25"/>
      <c r="F14" s="25">
        <v>-331826661</v>
      </c>
      <c r="G14" s="25"/>
      <c r="H14" s="25">
        <v>-449015480</v>
      </c>
      <c r="I14" s="25"/>
      <c r="J14" s="25">
        <f t="shared" si="0"/>
        <v>-780842141</v>
      </c>
      <c r="K14" s="28"/>
      <c r="L14" s="29">
        <f>J14/'2'!$F$11</f>
        <v>8.636783282051471E-3</v>
      </c>
      <c r="M14" s="28"/>
      <c r="N14" s="25"/>
      <c r="O14" s="25"/>
      <c r="P14" s="25">
        <v>-4297008709</v>
      </c>
      <c r="Q14" s="25">
        <f>VLOOKUP(A14,'درآمد ناشی از تغییر قیمت اوراق'!A10:R60,17,0)</f>
        <v>-4297008709</v>
      </c>
      <c r="R14" s="25"/>
      <c r="S14" s="25">
        <v>-428874801</v>
      </c>
      <c r="T14" s="25"/>
      <c r="U14" s="25">
        <f t="shared" si="1"/>
        <v>-4725883510</v>
      </c>
      <c r="V14" s="28"/>
      <c r="W14" s="29">
        <f>U14/'2'!$F$11</f>
        <v>5.2272321829119527E-2</v>
      </c>
    </row>
    <row r="15" spans="1:26" ht="21.75" customHeight="1">
      <c r="A15" s="81" t="s">
        <v>60</v>
      </c>
      <c r="B15" s="81"/>
      <c r="D15" s="25">
        <v>1837275748</v>
      </c>
      <c r="E15" s="25"/>
      <c r="F15" s="25">
        <v>-1624353495</v>
      </c>
      <c r="G15" s="25"/>
      <c r="H15" s="25">
        <v>-110010663</v>
      </c>
      <c r="I15" s="25"/>
      <c r="J15" s="25">
        <f t="shared" si="0"/>
        <v>102911590</v>
      </c>
      <c r="K15" s="28"/>
      <c r="L15" s="29">
        <f>J15/'2'!$F$11</f>
        <v>-1.1382903833840794E-3</v>
      </c>
      <c r="M15" s="28"/>
      <c r="N15" s="25">
        <v>1837275748</v>
      </c>
      <c r="O15" s="25"/>
      <c r="P15" s="25">
        <v>-2338345253</v>
      </c>
      <c r="Q15" s="25">
        <f>VLOOKUP(A15,'درآمد ناشی از تغییر قیمت اوراق'!A11:R61,17,0)</f>
        <v>-2338345253</v>
      </c>
      <c r="R15" s="25"/>
      <c r="S15" s="25">
        <v>-81773674</v>
      </c>
      <c r="T15" s="25"/>
      <c r="U15" s="25">
        <f t="shared" si="1"/>
        <v>-582843179</v>
      </c>
      <c r="V15" s="28"/>
      <c r="W15" s="29">
        <f>U15/'2'!$F$11</f>
        <v>6.4467450719273272E-3</v>
      </c>
    </row>
    <row r="16" spans="1:26" ht="21.75" customHeight="1">
      <c r="A16" s="81" t="s">
        <v>23</v>
      </c>
      <c r="B16" s="81"/>
      <c r="D16" s="25">
        <v>0</v>
      </c>
      <c r="E16" s="25"/>
      <c r="F16" s="25">
        <v>-3389883641</v>
      </c>
      <c r="G16" s="25"/>
      <c r="H16" s="25">
        <v>20343499</v>
      </c>
      <c r="I16" s="25"/>
      <c r="J16" s="25">
        <f t="shared" si="0"/>
        <v>-3369540142</v>
      </c>
      <c r="K16" s="28"/>
      <c r="L16" s="29">
        <f>J16/'2'!$F$11</f>
        <v>3.7270001756509887E-2</v>
      </c>
      <c r="M16" s="28"/>
      <c r="N16" s="25">
        <v>0</v>
      </c>
      <c r="O16" s="25"/>
      <c r="P16" s="25">
        <v>-627577740</v>
      </c>
      <c r="Q16" s="25">
        <f>VLOOKUP(A16,'درآمد ناشی از تغییر قیمت اوراق'!A12:R62,17,0)</f>
        <v>-627577739</v>
      </c>
      <c r="R16" s="25"/>
      <c r="S16" s="25">
        <v>20343499</v>
      </c>
      <c r="T16" s="25"/>
      <c r="U16" s="25">
        <f t="shared" si="1"/>
        <v>-607234240</v>
      </c>
      <c r="V16" s="28"/>
      <c r="W16" s="29">
        <f>U16/'2'!$F$11</f>
        <v>6.7165311103787248E-3</v>
      </c>
    </row>
    <row r="17" spans="1:23" ht="21.75" customHeight="1">
      <c r="A17" s="81" t="s">
        <v>35</v>
      </c>
      <c r="B17" s="81"/>
      <c r="D17" s="25">
        <v>4165787694</v>
      </c>
      <c r="E17" s="25"/>
      <c r="F17" s="25">
        <v>-7069147389</v>
      </c>
      <c r="G17" s="25"/>
      <c r="H17" s="25">
        <v>-151152083</v>
      </c>
      <c r="I17" s="25"/>
      <c r="J17" s="25">
        <f t="shared" si="0"/>
        <v>-3054511778</v>
      </c>
      <c r="K17" s="28"/>
      <c r="L17" s="29">
        <f>J17/'2'!$F$11</f>
        <v>3.3785518062939328E-2</v>
      </c>
      <c r="M17" s="28"/>
      <c r="N17" s="25">
        <v>4165787694</v>
      </c>
      <c r="O17" s="25"/>
      <c r="P17" s="25">
        <v>-9900738000</v>
      </c>
      <c r="Q17" s="25">
        <f>VLOOKUP(A17,'درآمد ناشی از تغییر قیمت اوراق'!A13:R63,17,0)</f>
        <v>-9900738000</v>
      </c>
      <c r="R17" s="25"/>
      <c r="S17" s="25">
        <v>-151152083</v>
      </c>
      <c r="T17" s="25"/>
      <c r="U17" s="25">
        <f t="shared" si="1"/>
        <v>-5886102389</v>
      </c>
      <c r="V17" s="28"/>
      <c r="W17" s="29">
        <f>U17/'2'!$F$11</f>
        <v>6.5105336969458499E-2</v>
      </c>
    </row>
    <row r="18" spans="1:23" ht="21.75" customHeight="1">
      <c r="A18" s="81" t="s">
        <v>25</v>
      </c>
      <c r="B18" s="81"/>
      <c r="D18" s="25">
        <v>0</v>
      </c>
      <c r="E18" s="25"/>
      <c r="F18" s="25">
        <v>-1095213425</v>
      </c>
      <c r="G18" s="25"/>
      <c r="H18" s="25">
        <v>-143839072</v>
      </c>
      <c r="I18" s="25"/>
      <c r="J18" s="25">
        <f t="shared" si="0"/>
        <v>-1239052497</v>
      </c>
      <c r="K18" s="28"/>
      <c r="L18" s="29">
        <f>J18/'2'!$F$11</f>
        <v>1.3704982517937298E-2</v>
      </c>
      <c r="M18" s="28"/>
      <c r="N18" s="25">
        <v>0</v>
      </c>
      <c r="O18" s="25"/>
      <c r="P18" s="25">
        <v>-2315481372</v>
      </c>
      <c r="Q18" s="25">
        <f>VLOOKUP(A18,'درآمد ناشی از تغییر قیمت اوراق'!A14:R64,17,0)</f>
        <v>-2315481371</v>
      </c>
      <c r="R18" s="25"/>
      <c r="S18" s="25">
        <v>-143839072</v>
      </c>
      <c r="T18" s="25"/>
      <c r="U18" s="25">
        <f t="shared" si="1"/>
        <v>-2459320443</v>
      </c>
      <c r="V18" s="28"/>
      <c r="W18" s="29">
        <f>U18/'2'!$F$11</f>
        <v>2.7202191802952164E-2</v>
      </c>
    </row>
    <row r="19" spans="1:23" ht="21.75" customHeight="1">
      <c r="A19" s="81" t="s">
        <v>22</v>
      </c>
      <c r="B19" s="81"/>
      <c r="D19" s="25">
        <v>0</v>
      </c>
      <c r="E19" s="25"/>
      <c r="F19" s="25">
        <v>1339444001</v>
      </c>
      <c r="G19" s="25"/>
      <c r="H19" s="25">
        <v>-18022889</v>
      </c>
      <c r="I19" s="25"/>
      <c r="J19" s="25">
        <f t="shared" si="0"/>
        <v>1321421112</v>
      </c>
      <c r="K19" s="28"/>
      <c r="L19" s="29">
        <f>J19/'2'!$F$11</f>
        <v>-1.4616049991942565E-2</v>
      </c>
      <c r="M19" s="28"/>
      <c r="N19" s="25">
        <v>0</v>
      </c>
      <c r="O19" s="25"/>
      <c r="P19" s="25">
        <v>619977947</v>
      </c>
      <c r="Q19" s="25">
        <f>VLOOKUP(A19,'درآمد ناشی از تغییر قیمت اوراق'!A15:R65,17,0)</f>
        <v>619977947</v>
      </c>
      <c r="R19" s="25"/>
      <c r="S19" s="25">
        <v>-17632424</v>
      </c>
      <c r="T19" s="25"/>
      <c r="U19" s="25">
        <f t="shared" si="1"/>
        <v>602345523</v>
      </c>
      <c r="V19" s="28"/>
      <c r="W19" s="29">
        <f>U19/'2'!$F$11</f>
        <v>-6.6624577105975514E-3</v>
      </c>
    </row>
    <row r="20" spans="1:23" ht="21.75" customHeight="1">
      <c r="A20" s="81" t="s">
        <v>30</v>
      </c>
      <c r="B20" s="81"/>
      <c r="D20" s="25">
        <v>0</v>
      </c>
      <c r="E20" s="25"/>
      <c r="F20" s="25">
        <v>769550125</v>
      </c>
      <c r="G20" s="25"/>
      <c r="H20" s="25">
        <v>-1282459966</v>
      </c>
      <c r="I20" s="25"/>
      <c r="J20" s="25">
        <f t="shared" si="0"/>
        <v>-512909841</v>
      </c>
      <c r="K20" s="28"/>
      <c r="L20" s="29">
        <f>J20/'2'!$F$11</f>
        <v>5.6732224189069199E-3</v>
      </c>
      <c r="M20" s="28"/>
      <c r="N20" s="25">
        <v>976471172</v>
      </c>
      <c r="O20" s="25"/>
      <c r="P20" s="25">
        <v>-1842216845</v>
      </c>
      <c r="Q20" s="25">
        <f>VLOOKUP(A20,'درآمد ناشی از تغییر قیمت اوراق'!A16:R66,17,0)</f>
        <v>-1842216845</v>
      </c>
      <c r="R20" s="25"/>
      <c r="S20" s="25">
        <v>-1282459966</v>
      </c>
      <c r="T20" s="25"/>
      <c r="U20" s="25">
        <f t="shared" si="1"/>
        <v>-2148205639</v>
      </c>
      <c r="V20" s="28"/>
      <c r="W20" s="29">
        <f>U20/'2'!$F$11</f>
        <v>2.3760995437007156E-2</v>
      </c>
    </row>
    <row r="21" spans="1:23" ht="21.75" customHeight="1">
      <c r="A21" s="81" t="s">
        <v>51</v>
      </c>
      <c r="B21" s="81"/>
      <c r="D21" s="25">
        <v>0</v>
      </c>
      <c r="E21" s="25"/>
      <c r="F21" s="25">
        <v>-409675614</v>
      </c>
      <c r="G21" s="25"/>
      <c r="H21" s="25">
        <v>-338231959</v>
      </c>
      <c r="I21" s="25"/>
      <c r="J21" s="25">
        <f t="shared" si="0"/>
        <v>-747907573</v>
      </c>
      <c r="K21" s="28"/>
      <c r="L21" s="29">
        <f>J21/'2'!$F$11</f>
        <v>8.2724987341661546E-3</v>
      </c>
      <c r="M21" s="28"/>
      <c r="N21" s="25">
        <v>0</v>
      </c>
      <c r="O21" s="25"/>
      <c r="P21" s="25">
        <v>-3502063398</v>
      </c>
      <c r="Q21" s="25">
        <f>VLOOKUP(A21,'درآمد ناشی از تغییر قیمت اوراق'!A17:R67,17,0)</f>
        <v>-3502063397</v>
      </c>
      <c r="R21" s="25"/>
      <c r="S21" s="25">
        <v>-399962458</v>
      </c>
      <c r="T21" s="25"/>
      <c r="U21" s="25">
        <f t="shared" si="1"/>
        <v>-3902025855</v>
      </c>
      <c r="V21" s="28"/>
      <c r="W21" s="29">
        <f>U21/'2'!$F$11</f>
        <v>4.3159750096782495E-2</v>
      </c>
    </row>
    <row r="22" spans="1:23" ht="21.75" customHeight="1">
      <c r="A22" s="81" t="s">
        <v>57</v>
      </c>
      <c r="B22" s="81"/>
      <c r="D22" s="25">
        <v>0</v>
      </c>
      <c r="E22" s="25"/>
      <c r="F22" s="25">
        <v>763103159</v>
      </c>
      <c r="G22" s="25"/>
      <c r="H22" s="25">
        <v>-2412874671</v>
      </c>
      <c r="I22" s="25"/>
      <c r="J22" s="25">
        <f t="shared" si="0"/>
        <v>-1649771512</v>
      </c>
      <c r="K22" s="28"/>
      <c r="L22" s="29">
        <f>J22/'2'!$F$11</f>
        <v>1.8247886821014157E-2</v>
      </c>
      <c r="M22" s="28"/>
      <c r="N22" s="25">
        <v>4103625387</v>
      </c>
      <c r="O22" s="25"/>
      <c r="P22" s="25">
        <v>-6131542066</v>
      </c>
      <c r="Q22" s="25">
        <f>VLOOKUP(A22,'درآمد ناشی از تغییر قیمت اوراق'!A18:R68,17,0)</f>
        <v>-6131542066</v>
      </c>
      <c r="R22" s="25"/>
      <c r="S22" s="25">
        <v>-2483558533</v>
      </c>
      <c r="T22" s="25"/>
      <c r="U22" s="25">
        <f t="shared" si="1"/>
        <v>-4511475212</v>
      </c>
      <c r="V22" s="28"/>
      <c r="W22" s="29">
        <f>U22/'2'!$F$11</f>
        <v>4.9900782299595714E-2</v>
      </c>
    </row>
    <row r="23" spans="1:23" ht="21.75" customHeight="1">
      <c r="A23" s="81" t="s">
        <v>24</v>
      </c>
      <c r="B23" s="81"/>
      <c r="D23" s="25">
        <v>8716120219</v>
      </c>
      <c r="E23" s="25"/>
      <c r="F23" s="25">
        <v>-15217835789</v>
      </c>
      <c r="G23" s="25"/>
      <c r="H23" s="25">
        <v>-785616278</v>
      </c>
      <c r="I23" s="25"/>
      <c r="J23" s="25">
        <f>D23+F23+H23</f>
        <v>-7287331848</v>
      </c>
      <c r="K23" s="28"/>
      <c r="L23" s="29">
        <f>J23/'2'!$F$11</f>
        <v>8.060413567710821E-2</v>
      </c>
      <c r="M23" s="28"/>
      <c r="N23" s="25">
        <v>8716120219</v>
      </c>
      <c r="O23" s="25"/>
      <c r="P23" s="25">
        <v>-19796430074</v>
      </c>
      <c r="Q23" s="25">
        <f>VLOOKUP(A23,'درآمد ناشی از تغییر قیمت اوراق'!A19:R69,17,0)</f>
        <v>-19796430074</v>
      </c>
      <c r="R23" s="25"/>
      <c r="S23" s="25">
        <v>-767723346</v>
      </c>
      <c r="T23" s="25"/>
      <c r="U23" s="25">
        <f t="shared" si="1"/>
        <v>-11848033201</v>
      </c>
      <c r="V23" s="28"/>
      <c r="W23" s="29">
        <f>U23/'2'!$F$11</f>
        <v>0.13104940128428286</v>
      </c>
    </row>
    <row r="24" spans="1:23" ht="21.75" customHeight="1">
      <c r="A24" s="81" t="s">
        <v>21</v>
      </c>
      <c r="B24" s="81"/>
      <c r="D24" s="25">
        <v>0</v>
      </c>
      <c r="E24" s="25"/>
      <c r="F24" s="25">
        <v>926096032</v>
      </c>
      <c r="G24" s="25"/>
      <c r="H24" s="25">
        <v>-1162399633</v>
      </c>
      <c r="I24" s="25"/>
      <c r="J24" s="25">
        <f t="shared" si="0"/>
        <v>-236303601</v>
      </c>
      <c r="K24" s="28"/>
      <c r="L24" s="29">
        <f>J24/'2'!$F$11</f>
        <v>2.6137203455638817E-3</v>
      </c>
      <c r="M24" s="28"/>
      <c r="N24" s="25"/>
      <c r="O24" s="25"/>
      <c r="P24" s="25">
        <v>0</v>
      </c>
      <c r="Q24" s="25">
        <f>VLOOKUP(A24,'درآمد ناشی از تغییر قیمت اوراق'!A20:R70,17,0)</f>
        <v>0</v>
      </c>
      <c r="R24" s="25"/>
      <c r="S24" s="25">
        <v>-1242861077</v>
      </c>
      <c r="T24" s="25"/>
      <c r="U24" s="25">
        <f t="shared" si="1"/>
        <v>-1242861077</v>
      </c>
      <c r="V24" s="28"/>
      <c r="W24" s="29">
        <f>U24/'2'!$F$11</f>
        <v>1.3747108676792186E-2</v>
      </c>
    </row>
    <row r="25" spans="1:23" ht="21.75" customHeight="1">
      <c r="A25" s="81" t="s">
        <v>49</v>
      </c>
      <c r="B25" s="81"/>
      <c r="D25" s="25">
        <v>0</v>
      </c>
      <c r="E25" s="25"/>
      <c r="F25" s="25">
        <v>255427313</v>
      </c>
      <c r="G25" s="25"/>
      <c r="H25" s="25">
        <v>-280575643</v>
      </c>
      <c r="I25" s="25"/>
      <c r="J25" s="25">
        <f t="shared" si="0"/>
        <v>-25148330</v>
      </c>
      <c r="K25" s="28"/>
      <c r="L25" s="29">
        <f>J25/'2'!$F$11</f>
        <v>2.7816208259117699E-4</v>
      </c>
      <c r="M25" s="28"/>
      <c r="N25" s="25">
        <v>0</v>
      </c>
      <c r="O25" s="25"/>
      <c r="P25" s="25">
        <v>0</v>
      </c>
      <c r="Q25" s="25"/>
      <c r="R25" s="25"/>
      <c r="S25" s="25">
        <v>-322750346</v>
      </c>
      <c r="T25" s="25"/>
      <c r="U25" s="25">
        <f t="shared" si="1"/>
        <v>-322750346</v>
      </c>
      <c r="V25" s="28"/>
      <c r="W25" s="29">
        <f>U25/'2'!$F$11</f>
        <v>3.5698954324355913E-3</v>
      </c>
    </row>
    <row r="26" spans="1:23" ht="21.75" customHeight="1">
      <c r="A26" s="81" t="s">
        <v>64</v>
      </c>
      <c r="B26" s="81"/>
      <c r="D26" s="25">
        <v>0</v>
      </c>
      <c r="E26" s="25"/>
      <c r="F26" s="25">
        <v>925974712</v>
      </c>
      <c r="G26" s="25"/>
      <c r="H26" s="25">
        <v>-1715677854</v>
      </c>
      <c r="I26" s="25"/>
      <c r="J26" s="25">
        <f t="shared" si="0"/>
        <v>-789703142</v>
      </c>
      <c r="K26" s="28"/>
      <c r="L26" s="29">
        <f>J26/'2'!$F$11</f>
        <v>8.7347935472262359E-3</v>
      </c>
      <c r="M26" s="28"/>
      <c r="N26" s="25">
        <v>2423304179</v>
      </c>
      <c r="O26" s="25"/>
      <c r="P26" s="25">
        <v>-600381647</v>
      </c>
      <c r="Q26" s="25">
        <f>VLOOKUP(A26,'درآمد ناشی از تغییر قیمت اوراق'!A22:R72,17,0)</f>
        <v>-600381646</v>
      </c>
      <c r="R26" s="25"/>
      <c r="S26" s="25">
        <v>-1734996210</v>
      </c>
      <c r="T26" s="25"/>
      <c r="U26" s="25">
        <f t="shared" si="1"/>
        <v>87926323</v>
      </c>
      <c r="V26" s="28"/>
      <c r="W26" s="29">
        <f>U26/'2'!$F$11</f>
        <v>-9.7254048758961358E-4</v>
      </c>
    </row>
    <row r="27" spans="1:23" ht="21.75" customHeight="1">
      <c r="A27" s="81" t="s">
        <v>46</v>
      </c>
      <c r="B27" s="81"/>
      <c r="D27" s="25">
        <v>0</v>
      </c>
      <c r="E27" s="25"/>
      <c r="F27" s="25">
        <v>-3570077301</v>
      </c>
      <c r="G27" s="25"/>
      <c r="H27" s="25">
        <v>-504939199</v>
      </c>
      <c r="I27" s="25"/>
      <c r="J27" s="25">
        <f t="shared" si="0"/>
        <v>-4075016500</v>
      </c>
      <c r="K27" s="28"/>
      <c r="L27" s="29">
        <f>J27/'2'!$F$11</f>
        <v>4.5073174888090345E-2</v>
      </c>
      <c r="M27" s="28"/>
      <c r="N27" s="25">
        <v>0</v>
      </c>
      <c r="O27" s="25"/>
      <c r="P27" s="25">
        <v>-12987831259</v>
      </c>
      <c r="Q27" s="25">
        <f>VLOOKUP(A27,'درآمد ناشی از تغییر قیمت اوراق'!A23:R73,17,0)</f>
        <v>-12987831258</v>
      </c>
      <c r="R27" s="25"/>
      <c r="S27" s="25">
        <v>-538935677</v>
      </c>
      <c r="T27" s="25"/>
      <c r="U27" s="25">
        <f t="shared" si="1"/>
        <v>-13526766935</v>
      </c>
      <c r="V27" s="28"/>
      <c r="W27" s="29">
        <f>U27/'2'!$F$11</f>
        <v>0.14961763510201562</v>
      </c>
    </row>
    <row r="28" spans="1:23" ht="21.75" customHeight="1">
      <c r="A28" s="81" t="s">
        <v>63</v>
      </c>
      <c r="B28" s="81"/>
      <c r="D28" s="25">
        <v>0</v>
      </c>
      <c r="E28" s="25"/>
      <c r="F28" s="25">
        <v>3760269627</v>
      </c>
      <c r="G28" s="25"/>
      <c r="H28" s="25">
        <v>-3818892159</v>
      </c>
      <c r="I28" s="25"/>
      <c r="J28" s="25">
        <f t="shared" si="0"/>
        <v>-58622532</v>
      </c>
      <c r="K28" s="28"/>
      <c r="L28" s="29">
        <f>J28/'2'!$F$11</f>
        <v>6.4841544499725894E-4</v>
      </c>
      <c r="M28" s="28"/>
      <c r="N28" s="25">
        <v>0</v>
      </c>
      <c r="O28" s="25"/>
      <c r="P28" s="25">
        <v>-7562452745</v>
      </c>
      <c r="Q28" s="25">
        <f>VLOOKUP(A28,'درآمد ناشی از تغییر قیمت اوراق'!A24:R74,17,0)</f>
        <v>-7562452745</v>
      </c>
      <c r="R28" s="25"/>
      <c r="S28" s="25">
        <v>-4434706131</v>
      </c>
      <c r="T28" s="25"/>
      <c r="U28" s="25">
        <f t="shared" si="1"/>
        <v>-11997158876</v>
      </c>
      <c r="V28" s="28"/>
      <c r="W28" s="29">
        <f>U28/'2'!$F$11</f>
        <v>0.13269885905447337</v>
      </c>
    </row>
    <row r="29" spans="1:23" ht="21.75" customHeight="1">
      <c r="A29" s="81" t="s">
        <v>43</v>
      </c>
      <c r="B29" s="81"/>
      <c r="D29" s="25">
        <v>0</v>
      </c>
      <c r="E29" s="25"/>
      <c r="F29" s="25">
        <v>-672962972</v>
      </c>
      <c r="G29" s="25"/>
      <c r="H29" s="25">
        <v>-2038690344</v>
      </c>
      <c r="I29" s="25"/>
      <c r="J29" s="25">
        <f t="shared" si="0"/>
        <v>-2711653316</v>
      </c>
      <c r="K29" s="28"/>
      <c r="L29" s="29">
        <f>J29/'2'!$F$11</f>
        <v>2.9993209634350711E-2</v>
      </c>
      <c r="M29" s="28"/>
      <c r="N29" s="25">
        <v>10394306400</v>
      </c>
      <c r="O29" s="25"/>
      <c r="P29" s="25">
        <v>-6141720100</v>
      </c>
      <c r="Q29" s="25">
        <f>VLOOKUP(A29,'درآمد ناشی از تغییر قیمت اوراق'!A25:R75,17,0)</f>
        <v>-6141720099</v>
      </c>
      <c r="R29" s="25"/>
      <c r="S29" s="25">
        <v>-2002168991</v>
      </c>
      <c r="T29" s="25"/>
      <c r="U29" s="25">
        <f t="shared" si="1"/>
        <v>2250417310</v>
      </c>
      <c r="V29" s="28"/>
      <c r="W29" s="29">
        <f>U29/'2'!$F$11</f>
        <v>-2.4891544116401938E-2</v>
      </c>
    </row>
    <row r="30" spans="1:23" ht="21.75" customHeight="1">
      <c r="A30" s="81" t="s">
        <v>52</v>
      </c>
      <c r="B30" s="81"/>
      <c r="D30" s="25">
        <v>1858978696</v>
      </c>
      <c r="E30" s="25"/>
      <c r="F30" s="25">
        <v>-3200145190</v>
      </c>
      <c r="G30" s="25"/>
      <c r="H30" s="25">
        <v>-52684562</v>
      </c>
      <c r="I30" s="25"/>
      <c r="J30" s="25">
        <f t="shared" si="0"/>
        <v>-1393851056</v>
      </c>
      <c r="K30" s="28"/>
      <c r="L30" s="29">
        <f>J30/'2'!$F$11</f>
        <v>1.5417187246981063E-2</v>
      </c>
      <c r="M30" s="28"/>
      <c r="N30" s="25">
        <v>1858978696</v>
      </c>
      <c r="O30" s="25"/>
      <c r="P30" s="25">
        <v>-3788821600</v>
      </c>
      <c r="Q30" s="25">
        <f>VLOOKUP(A30,'درآمد ناشی از تغییر قیمت اوراق'!A26:R76,17,0)</f>
        <v>-3788821600</v>
      </c>
      <c r="R30" s="25"/>
      <c r="S30" s="25">
        <v>-6958255</v>
      </c>
      <c r="T30" s="25"/>
      <c r="U30" s="25">
        <f t="shared" si="1"/>
        <v>-1936801159</v>
      </c>
      <c r="V30" s="28"/>
      <c r="W30" s="29">
        <f>U30/'2'!$F$11</f>
        <v>2.1422680708915676E-2</v>
      </c>
    </row>
    <row r="31" spans="1:23" ht="21.75" customHeight="1">
      <c r="A31" s="81" t="s">
        <v>33</v>
      </c>
      <c r="B31" s="81"/>
      <c r="D31" s="25">
        <v>0</v>
      </c>
      <c r="E31" s="25"/>
      <c r="F31" s="25">
        <v>5222263339</v>
      </c>
      <c r="G31" s="25"/>
      <c r="H31" s="25">
        <v>-1769927556</v>
      </c>
      <c r="I31" s="25"/>
      <c r="J31" s="25">
        <f t="shared" si="0"/>
        <v>3452335783</v>
      </c>
      <c r="K31" s="28"/>
      <c r="L31" s="29">
        <f>J31/'2'!$F$11</f>
        <v>-3.8185792504047855E-2</v>
      </c>
      <c r="M31" s="28"/>
      <c r="N31" s="25">
        <v>0</v>
      </c>
      <c r="O31" s="25"/>
      <c r="P31" s="25">
        <v>-116779218</v>
      </c>
      <c r="Q31" s="25">
        <f>VLOOKUP(A31,'درآمد ناشی از تغییر قیمت اوراق'!A27:R77,17,0)</f>
        <v>-116779218</v>
      </c>
      <c r="R31" s="25"/>
      <c r="S31" s="25">
        <v>-2059196084</v>
      </c>
      <c r="T31" s="25"/>
      <c r="U31" s="25">
        <f t="shared" si="1"/>
        <v>-2175975302</v>
      </c>
      <c r="V31" s="28"/>
      <c r="W31" s="29">
        <f>U31/'2'!$F$11</f>
        <v>2.4068151709130799E-2</v>
      </c>
    </row>
    <row r="32" spans="1:23" ht="21.75" customHeight="1">
      <c r="A32" s="81" t="s">
        <v>61</v>
      </c>
      <c r="B32" s="81"/>
      <c r="D32" s="25">
        <v>0</v>
      </c>
      <c r="E32" s="25"/>
      <c r="F32" s="25">
        <v>7690560657</v>
      </c>
      <c r="G32" s="25"/>
      <c r="H32" s="25">
        <v>780193912</v>
      </c>
      <c r="I32" s="25"/>
      <c r="J32" s="25">
        <f t="shared" si="0"/>
        <v>8470754569</v>
      </c>
      <c r="K32" s="28"/>
      <c r="L32" s="29">
        <f>J32/'2'!$F$11</f>
        <v>-9.369380519628015E-2</v>
      </c>
      <c r="M32" s="28"/>
      <c r="N32" s="25">
        <v>0</v>
      </c>
      <c r="O32" s="25"/>
      <c r="P32" s="25">
        <v>14585223665</v>
      </c>
      <c r="Q32" s="25">
        <f>VLOOKUP(A32,'درآمد ناشی از تغییر قیمت اوراق'!A28:R78,17,0)</f>
        <v>14585223665</v>
      </c>
      <c r="R32" s="25"/>
      <c r="S32" s="25">
        <v>937840649</v>
      </c>
      <c r="T32" s="25"/>
      <c r="U32" s="25">
        <f t="shared" si="1"/>
        <v>15523064314</v>
      </c>
      <c r="V32" s="28"/>
      <c r="W32" s="29">
        <f>U32/'2'!$F$11</f>
        <v>-0.17169839499398251</v>
      </c>
    </row>
    <row r="33" spans="1:26" ht="21.75" customHeight="1">
      <c r="A33" s="81" t="s">
        <v>44</v>
      </c>
      <c r="B33" s="81"/>
      <c r="D33" s="25">
        <v>0</v>
      </c>
      <c r="E33" s="25"/>
      <c r="F33" s="25">
        <v>1150486357</v>
      </c>
      <c r="G33" s="25"/>
      <c r="H33" s="25">
        <v>-1243947952</v>
      </c>
      <c r="I33" s="25"/>
      <c r="J33" s="25">
        <f t="shared" si="0"/>
        <v>-93461595</v>
      </c>
      <c r="K33" s="28"/>
      <c r="L33" s="29">
        <f>J33/'2'!$F$11</f>
        <v>1.033765339785709E-3</v>
      </c>
      <c r="M33" s="28"/>
      <c r="N33" s="25">
        <v>569556226</v>
      </c>
      <c r="O33" s="25"/>
      <c r="P33" s="25">
        <v>0</v>
      </c>
      <c r="Q33" s="25"/>
      <c r="R33" s="25"/>
      <c r="S33" s="25">
        <v>-1497678200</v>
      </c>
      <c r="T33" s="25"/>
      <c r="U33" s="25">
        <f t="shared" si="1"/>
        <v>-928121974</v>
      </c>
      <c r="V33" s="28"/>
      <c r="W33" s="29">
        <f>U33/'2'!$F$11</f>
        <v>1.0265824457786033E-2</v>
      </c>
    </row>
    <row r="34" spans="1:26" ht="21.75" customHeight="1">
      <c r="A34" s="81" t="s">
        <v>39</v>
      </c>
      <c r="B34" s="81"/>
      <c r="D34" s="25">
        <v>0</v>
      </c>
      <c r="E34" s="25"/>
      <c r="F34" s="25">
        <v>13294116613</v>
      </c>
      <c r="G34" s="25"/>
      <c r="H34" s="25">
        <v>203881630</v>
      </c>
      <c r="I34" s="25"/>
      <c r="J34" s="25">
        <f t="shared" si="0"/>
        <v>13497998243</v>
      </c>
      <c r="K34" s="28"/>
      <c r="L34" s="29">
        <f>J34/'2'!$F$11</f>
        <v>-0.1492994287129574</v>
      </c>
      <c r="M34" s="28"/>
      <c r="N34" s="25">
        <v>17613126100</v>
      </c>
      <c r="O34" s="25"/>
      <c r="P34" s="25">
        <v>9660420722</v>
      </c>
      <c r="Q34" s="25">
        <f>VLOOKUP(A34,'درآمد ناشی از تغییر قیمت اوراق'!A30:R80,17,0)</f>
        <v>9660420722</v>
      </c>
      <c r="R34" s="25"/>
      <c r="S34" s="25">
        <v>235356175</v>
      </c>
      <c r="T34" s="25"/>
      <c r="U34" s="25">
        <f t="shared" si="1"/>
        <v>27508902997</v>
      </c>
      <c r="V34" s="28"/>
      <c r="W34" s="29">
        <f>U34/'2'!$F$11</f>
        <v>-0.30427204301216781</v>
      </c>
    </row>
    <row r="35" spans="1:26" ht="21.75" customHeight="1">
      <c r="A35" s="81" t="s">
        <v>54</v>
      </c>
      <c r="B35" s="81"/>
      <c r="D35" s="25">
        <v>0</v>
      </c>
      <c r="E35" s="25"/>
      <c r="F35" s="25">
        <v>-214637052</v>
      </c>
      <c r="G35" s="25"/>
      <c r="H35" s="25">
        <v>12439395</v>
      </c>
      <c r="I35" s="25"/>
      <c r="J35" s="25">
        <f t="shared" si="0"/>
        <v>-202197657</v>
      </c>
      <c r="K35" s="28"/>
      <c r="L35" s="29">
        <f>J35/'2'!$F$11</f>
        <v>2.2364793752180155E-3</v>
      </c>
      <c r="M35" s="28"/>
      <c r="N35" s="25">
        <v>0</v>
      </c>
      <c r="O35" s="25"/>
      <c r="P35" s="25">
        <v>-811067053</v>
      </c>
      <c r="Q35" s="25">
        <f>VLOOKUP(A35,'درآمد ناشی از تغییر قیمت اوراق'!A31:R81,17,0)</f>
        <v>-811067052</v>
      </c>
      <c r="R35" s="25"/>
      <c r="S35" s="25">
        <v>12439395</v>
      </c>
      <c r="T35" s="25"/>
      <c r="U35" s="25">
        <f t="shared" si="1"/>
        <v>-798627657</v>
      </c>
      <c r="V35" s="28"/>
      <c r="W35" s="29">
        <f>U35/'2'!$F$11</f>
        <v>8.8335063316741982E-3</v>
      </c>
    </row>
    <row r="36" spans="1:26" ht="21.75" customHeight="1">
      <c r="A36" s="81" t="s">
        <v>34</v>
      </c>
      <c r="B36" s="81"/>
      <c r="D36" s="25">
        <v>0</v>
      </c>
      <c r="E36" s="25"/>
      <c r="F36" s="25">
        <v>933689921</v>
      </c>
      <c r="G36" s="25"/>
      <c r="H36" s="25">
        <v>75389433</v>
      </c>
      <c r="I36" s="25"/>
      <c r="J36" s="25">
        <f t="shared" si="0"/>
        <v>1009079354</v>
      </c>
      <c r="K36" s="28"/>
      <c r="L36" s="29">
        <f>J36/'2'!$F$11</f>
        <v>-1.1161282463225173E-2</v>
      </c>
      <c r="M36" s="28"/>
      <c r="N36" s="25">
        <v>0</v>
      </c>
      <c r="O36" s="25"/>
      <c r="P36" s="25">
        <v>1529707790</v>
      </c>
      <c r="Q36" s="25">
        <f>VLOOKUP(A36,'درآمد ناشی از تغییر قیمت اوراق'!A32:R82,17,0)</f>
        <v>1529707790</v>
      </c>
      <c r="R36" s="25"/>
      <c r="S36" s="25">
        <v>287260825</v>
      </c>
      <c r="T36" s="25"/>
      <c r="U36" s="25">
        <f t="shared" si="1"/>
        <v>1816968615</v>
      </c>
      <c r="V36" s="28"/>
      <c r="W36" s="29">
        <f>U36/'2'!$F$11</f>
        <v>-2.0097230072581618E-2</v>
      </c>
    </row>
    <row r="37" spans="1:26" ht="21.75" customHeight="1">
      <c r="A37" s="81" t="s">
        <v>96</v>
      </c>
      <c r="B37" s="81"/>
      <c r="D37" s="25">
        <v>0</v>
      </c>
      <c r="E37" s="25"/>
      <c r="F37" s="25">
        <v>0</v>
      </c>
      <c r="G37" s="25"/>
      <c r="H37" s="25">
        <v>0</v>
      </c>
      <c r="I37" s="25"/>
      <c r="J37" s="25">
        <f t="shared" si="0"/>
        <v>0</v>
      </c>
      <c r="K37" s="28"/>
      <c r="L37" s="29">
        <f>J37/'2'!$F$11</f>
        <v>0</v>
      </c>
      <c r="M37" s="28"/>
      <c r="N37" s="25">
        <v>0</v>
      </c>
      <c r="O37" s="25"/>
      <c r="P37" s="25">
        <v>0</v>
      </c>
      <c r="Q37" s="25"/>
      <c r="R37" s="25"/>
      <c r="S37" s="25">
        <v>-160576460</v>
      </c>
      <c r="T37" s="25"/>
      <c r="U37" s="25">
        <f t="shared" si="1"/>
        <v>-160576460</v>
      </c>
      <c r="V37" s="28"/>
      <c r="W37" s="29">
        <f>U37/'2'!$F$11</f>
        <v>1.7761132659194002E-3</v>
      </c>
    </row>
    <row r="38" spans="1:26" ht="21.75" customHeight="1">
      <c r="A38" s="81" t="s">
        <v>36</v>
      </c>
      <c r="B38" s="81"/>
      <c r="D38" s="25">
        <v>0</v>
      </c>
      <c r="E38" s="25"/>
      <c r="F38" s="25">
        <v>31018138</v>
      </c>
      <c r="G38" s="25"/>
      <c r="H38" s="25">
        <v>0</v>
      </c>
      <c r="I38" s="25"/>
      <c r="J38" s="25">
        <f t="shared" si="0"/>
        <v>31018138</v>
      </c>
      <c r="K38" s="28"/>
      <c r="L38" s="29">
        <f>J38/'2'!$F$11</f>
        <v>-3.4308718965356852E-4</v>
      </c>
      <c r="M38" s="28"/>
      <c r="N38" s="25">
        <v>0</v>
      </c>
      <c r="O38" s="25"/>
      <c r="P38" s="25">
        <v>-171871570</v>
      </c>
      <c r="Q38" s="25">
        <v>-171871571</v>
      </c>
      <c r="R38" s="25"/>
      <c r="S38" s="25">
        <v>-37554991</v>
      </c>
      <c r="T38" s="25"/>
      <c r="U38" s="25">
        <f t="shared" si="1"/>
        <v>-209426562</v>
      </c>
      <c r="V38" s="28"/>
      <c r="W38" s="29">
        <f>U38/'2'!$F$11</f>
        <v>2.3164372598828732E-3</v>
      </c>
    </row>
    <row r="39" spans="1:26" ht="21.75" customHeight="1">
      <c r="A39" s="81" t="s">
        <v>97</v>
      </c>
      <c r="B39" s="81"/>
      <c r="D39" s="25">
        <v>0</v>
      </c>
      <c r="E39" s="25"/>
      <c r="F39" s="25">
        <v>0</v>
      </c>
      <c r="G39" s="25"/>
      <c r="H39" s="25">
        <v>0</v>
      </c>
      <c r="I39" s="25"/>
      <c r="J39" s="25">
        <f t="shared" si="0"/>
        <v>0</v>
      </c>
      <c r="K39" s="28"/>
      <c r="L39" s="29">
        <f>J39/'2'!$F$11</f>
        <v>0</v>
      </c>
      <c r="M39" s="28"/>
      <c r="N39" s="25">
        <v>0</v>
      </c>
      <c r="O39" s="25"/>
      <c r="P39" s="25">
        <v>-64859866</v>
      </c>
      <c r="Q39" s="25">
        <v>-64859866</v>
      </c>
      <c r="R39" s="25"/>
      <c r="S39" s="25">
        <v>152123631</v>
      </c>
      <c r="T39" s="25"/>
      <c r="U39" s="25">
        <f t="shared" si="1"/>
        <v>87263765</v>
      </c>
      <c r="V39" s="28"/>
      <c r="W39" s="29">
        <f>U39/'2'!$F$11</f>
        <v>-9.6521202827969338E-4</v>
      </c>
    </row>
    <row r="40" spans="1:26" ht="21.75" customHeight="1">
      <c r="A40" s="81" t="s">
        <v>58</v>
      </c>
      <c r="B40" s="81"/>
      <c r="D40" s="25">
        <v>0</v>
      </c>
      <c r="E40" s="25"/>
      <c r="F40" s="25">
        <v>-1399009846</v>
      </c>
      <c r="G40" s="25"/>
      <c r="H40" s="25">
        <v>0</v>
      </c>
      <c r="I40" s="25"/>
      <c r="J40" s="25">
        <f t="shared" si="0"/>
        <v>-1399009846</v>
      </c>
      <c r="K40" s="28"/>
      <c r="L40" s="29">
        <f>J40/'2'!$F$11</f>
        <v>1.5474247885602019E-2</v>
      </c>
      <c r="M40" s="28"/>
      <c r="N40" s="25">
        <v>0</v>
      </c>
      <c r="O40" s="25"/>
      <c r="P40" s="25">
        <v>-13036228116</v>
      </c>
      <c r="Q40" s="25">
        <v>-13036228115</v>
      </c>
      <c r="R40" s="25"/>
      <c r="S40" s="25">
        <v>-3173006</v>
      </c>
      <c r="T40" s="25"/>
      <c r="U40" s="25">
        <f t="shared" si="1"/>
        <v>-13039401121</v>
      </c>
      <c r="V40" s="28"/>
      <c r="W40" s="29">
        <f>U40/'2'!$F$11</f>
        <v>0.14422695151364279</v>
      </c>
    </row>
    <row r="41" spans="1:26" ht="21.75" customHeight="1">
      <c r="A41" s="81" t="s">
        <v>45</v>
      </c>
      <c r="B41" s="81"/>
      <c r="D41" s="25">
        <v>0</v>
      </c>
      <c r="E41" s="25"/>
      <c r="F41" s="25">
        <v>-365810400</v>
      </c>
      <c r="G41" s="25"/>
      <c r="H41" s="25">
        <v>0</v>
      </c>
      <c r="I41" s="25"/>
      <c r="J41" s="25">
        <f t="shared" si="0"/>
        <v>-365810400</v>
      </c>
      <c r="K41" s="28"/>
      <c r="L41" s="29">
        <f>J41/'2'!$F$11</f>
        <v>4.0461765332931252E-3</v>
      </c>
      <c r="M41" s="28"/>
      <c r="N41" s="25">
        <v>7000000000</v>
      </c>
      <c r="O41" s="25"/>
      <c r="P41" s="25">
        <v>-9534927600</v>
      </c>
      <c r="Q41" s="25">
        <f>VLOOKUP(A41,'درآمد ناشی از تغییر قیمت اوراق'!A37:R87,17,0)</f>
        <v>-9534927600</v>
      </c>
      <c r="R41" s="25"/>
      <c r="S41" s="25">
        <v>-1894659250</v>
      </c>
      <c r="T41" s="25"/>
      <c r="U41" s="25">
        <f t="shared" si="1"/>
        <v>-4429586850</v>
      </c>
      <c r="V41" s="28"/>
      <c r="W41" s="29">
        <f>U41/'2'!$F$11</f>
        <v>4.8995026835360105E-2</v>
      </c>
    </row>
    <row r="42" spans="1:26" ht="21.75" customHeight="1">
      <c r="A42" s="81" t="s">
        <v>47</v>
      </c>
      <c r="B42" s="81"/>
      <c r="D42" s="25">
        <v>0</v>
      </c>
      <c r="E42" s="25"/>
      <c r="F42" s="25">
        <v>-1324450895</v>
      </c>
      <c r="G42" s="25"/>
      <c r="H42" s="25">
        <v>0</v>
      </c>
      <c r="I42" s="25"/>
      <c r="J42" s="25">
        <f t="shared" si="0"/>
        <v>-1324450895</v>
      </c>
      <c r="K42" s="28"/>
      <c r="L42" s="29">
        <f>J42/'2'!$F$11</f>
        <v>1.46495619885276E-2</v>
      </c>
      <c r="M42" s="28"/>
      <c r="N42" s="25">
        <v>0</v>
      </c>
      <c r="O42" s="25"/>
      <c r="P42" s="25">
        <v>-3963899668</v>
      </c>
      <c r="Q42" s="25">
        <f>VLOOKUP(A42,'درآمد ناشی از تغییر قیمت اوراق'!A38:R88,17,0)</f>
        <v>-3963899667</v>
      </c>
      <c r="R42" s="25"/>
      <c r="S42" s="25">
        <v>16719931</v>
      </c>
      <c r="T42" s="25"/>
      <c r="U42" s="25">
        <f t="shared" si="1"/>
        <v>-3947179736</v>
      </c>
      <c r="V42" s="28"/>
      <c r="W42" s="29">
        <f>U42/'2'!$F$11</f>
        <v>4.3659190718725746E-2</v>
      </c>
    </row>
    <row r="43" spans="1:26" ht="21.75" customHeight="1">
      <c r="A43" s="81" t="s">
        <v>29</v>
      </c>
      <c r="B43" s="81"/>
      <c r="D43" s="25">
        <v>12494635806</v>
      </c>
      <c r="E43" s="25"/>
      <c r="F43" s="25">
        <v>-19571910092</v>
      </c>
      <c r="G43" s="25"/>
      <c r="H43" s="25">
        <v>0</v>
      </c>
      <c r="I43" s="25"/>
      <c r="J43" s="25">
        <f t="shared" si="0"/>
        <v>-7077274286</v>
      </c>
      <c r="K43" s="28"/>
      <c r="L43" s="29">
        <f>J43/'2'!$F$11</f>
        <v>7.8280719016441458E-2</v>
      </c>
      <c r="M43" s="28"/>
      <c r="N43" s="25">
        <v>12494635806</v>
      </c>
      <c r="O43" s="25"/>
      <c r="P43" s="25">
        <v>-25012901098</v>
      </c>
      <c r="Q43" s="25">
        <f>VLOOKUP(A43,'درآمد ناشی از تغییر قیمت اوراق'!A39:R89,17,0)</f>
        <v>-25012901098</v>
      </c>
      <c r="R43" s="25"/>
      <c r="S43" s="25">
        <v>0</v>
      </c>
      <c r="T43" s="25"/>
      <c r="U43" s="25">
        <f t="shared" si="1"/>
        <v>-12518265292</v>
      </c>
      <c r="V43" s="28"/>
      <c r="W43" s="29">
        <f>U43/'2'!$F$11</f>
        <v>0.13846274261756422</v>
      </c>
      <c r="Z43">
        <v>12494635806</v>
      </c>
    </row>
    <row r="44" spans="1:26" ht="21.75" customHeight="1">
      <c r="A44" s="81" t="s">
        <v>42</v>
      </c>
      <c r="B44" s="81"/>
      <c r="D44" s="25">
        <v>742297</v>
      </c>
      <c r="E44" s="25"/>
      <c r="F44" s="25">
        <v>-543824</v>
      </c>
      <c r="G44" s="25"/>
      <c r="H44" s="25">
        <v>0</v>
      </c>
      <c r="I44" s="25"/>
      <c r="J44" s="25">
        <f t="shared" si="0"/>
        <v>198473</v>
      </c>
      <c r="K44" s="28"/>
      <c r="L44" s="29">
        <f>J44/'2'!$F$11</f>
        <v>-2.1952814766673841E-6</v>
      </c>
      <c r="M44" s="28"/>
      <c r="N44" s="25">
        <v>742297</v>
      </c>
      <c r="O44" s="25"/>
      <c r="P44" s="25">
        <v>-1170573</v>
      </c>
      <c r="Q44" s="25">
        <v>-1170573</v>
      </c>
      <c r="R44" s="25"/>
      <c r="S44" s="25">
        <v>0</v>
      </c>
      <c r="T44" s="25"/>
      <c r="U44" s="25">
        <f t="shared" si="1"/>
        <v>-428276</v>
      </c>
      <c r="V44" s="28"/>
      <c r="W44" s="29">
        <f>U44/'2'!$F$11</f>
        <v>4.7370996039824086E-6</v>
      </c>
    </row>
    <row r="45" spans="1:26" ht="21.75" customHeight="1">
      <c r="A45" s="81" t="s">
        <v>20</v>
      </c>
      <c r="B45" s="81"/>
      <c r="D45" s="25">
        <v>1822473443</v>
      </c>
      <c r="E45" s="25"/>
      <c r="F45" s="25">
        <v>-746834947</v>
      </c>
      <c r="G45" s="25"/>
      <c r="H45" s="25">
        <v>0</v>
      </c>
      <c r="I45" s="25"/>
      <c r="J45" s="25">
        <f t="shared" si="0"/>
        <v>1075638496</v>
      </c>
      <c r="K45" s="28"/>
      <c r="L45" s="29">
        <f>J45/'2'!$F$11</f>
        <v>-1.1897483616709397E-2</v>
      </c>
      <c r="M45" s="28"/>
      <c r="N45" s="25">
        <v>1822473443</v>
      </c>
      <c r="O45" s="25"/>
      <c r="P45" s="25">
        <v>-4869857636</v>
      </c>
      <c r="Q45" s="25">
        <f>VLOOKUP(A45,'درآمد ناشی از تغییر قیمت اوراق'!A41:R91,17,0)</f>
        <v>-4869857635</v>
      </c>
      <c r="R45" s="25"/>
      <c r="S45" s="25">
        <v>0</v>
      </c>
      <c r="T45" s="25"/>
      <c r="U45" s="25">
        <f t="shared" si="1"/>
        <v>-3047384192</v>
      </c>
      <c r="V45" s="28"/>
      <c r="W45" s="29">
        <f>U45/'2'!$F$11</f>
        <v>3.3706680853247559E-2</v>
      </c>
      <c r="Z45">
        <v>1924831540</v>
      </c>
    </row>
    <row r="46" spans="1:26" ht="21.75" customHeight="1">
      <c r="A46" s="81" t="s">
        <v>26</v>
      </c>
      <c r="B46" s="81"/>
      <c r="D46" s="25">
        <v>0</v>
      </c>
      <c r="E46" s="25"/>
      <c r="F46" s="25">
        <v>401846581</v>
      </c>
      <c r="G46" s="25"/>
      <c r="H46" s="25">
        <v>0</v>
      </c>
      <c r="I46" s="25"/>
      <c r="J46" s="25">
        <f t="shared" si="0"/>
        <v>401846581</v>
      </c>
      <c r="K46" s="28"/>
      <c r="L46" s="29">
        <f>J46/'2'!$F$11</f>
        <v>-4.444767579123707E-3</v>
      </c>
      <c r="M46" s="28"/>
      <c r="N46" s="25">
        <v>8468379900</v>
      </c>
      <c r="O46" s="25"/>
      <c r="P46" s="25">
        <v>-4174354574</v>
      </c>
      <c r="Q46" s="25">
        <v>-4174354574</v>
      </c>
      <c r="R46" s="25"/>
      <c r="S46" s="25">
        <v>0</v>
      </c>
      <c r="T46" s="25"/>
      <c r="U46" s="25">
        <f t="shared" si="1"/>
        <v>4294025326</v>
      </c>
      <c r="V46" s="28"/>
      <c r="W46" s="29">
        <f>U46/'2'!$F$11</f>
        <v>-4.7495600200069661E-2</v>
      </c>
    </row>
    <row r="47" spans="1:26" ht="21.75" customHeight="1">
      <c r="A47" s="81" t="s">
        <v>19</v>
      </c>
      <c r="B47" s="81"/>
      <c r="D47" s="25">
        <v>0</v>
      </c>
      <c r="E47" s="25"/>
      <c r="F47" s="25">
        <v>-67042310</v>
      </c>
      <c r="G47" s="25"/>
      <c r="H47" s="25">
        <v>0</v>
      </c>
      <c r="I47" s="25"/>
      <c r="J47" s="25">
        <f t="shared" si="0"/>
        <v>-67042310</v>
      </c>
      <c r="K47" s="28"/>
      <c r="L47" s="29">
        <f>J47/'2'!$F$11</f>
        <v>7.4154540565211653E-4</v>
      </c>
      <c r="M47" s="28"/>
      <c r="N47" s="25">
        <v>111558329</v>
      </c>
      <c r="O47" s="25"/>
      <c r="P47" s="25">
        <v>-406084853</v>
      </c>
      <c r="Q47" s="25">
        <v>-406084853</v>
      </c>
      <c r="R47" s="25"/>
      <c r="S47" s="25">
        <v>0</v>
      </c>
      <c r="T47" s="25"/>
      <c r="U47" s="25">
        <f t="shared" si="1"/>
        <v>-294526524</v>
      </c>
      <c r="V47" s="28"/>
      <c r="W47" s="29">
        <f>U47/'2'!$F$11</f>
        <v>3.257715772545544E-3</v>
      </c>
    </row>
    <row r="48" spans="1:26" ht="21.75" customHeight="1">
      <c r="A48" s="81" t="s">
        <v>37</v>
      </c>
      <c r="B48" s="81"/>
      <c r="D48" s="25">
        <v>0</v>
      </c>
      <c r="E48" s="25"/>
      <c r="F48" s="25">
        <v>387679500</v>
      </c>
      <c r="G48" s="25"/>
      <c r="H48" s="25">
        <v>0</v>
      </c>
      <c r="I48" s="25"/>
      <c r="J48" s="25">
        <f t="shared" si="0"/>
        <v>387679500</v>
      </c>
      <c r="K48" s="28"/>
      <c r="L48" s="29">
        <f>J48/'2'!$F$11</f>
        <v>-4.2880675216965189E-3</v>
      </c>
      <c r="M48" s="28"/>
      <c r="N48" s="25">
        <v>2187794562</v>
      </c>
      <c r="O48" s="25"/>
      <c r="P48" s="25">
        <v>-6520968000</v>
      </c>
      <c r="Q48" s="25">
        <v>-6520968000</v>
      </c>
      <c r="R48" s="25"/>
      <c r="S48" s="25">
        <v>0</v>
      </c>
      <c r="T48" s="25"/>
      <c r="U48" s="25">
        <f t="shared" si="1"/>
        <v>-4333173438</v>
      </c>
      <c r="V48" s="28"/>
      <c r="W48" s="29">
        <f>U48/'2'!$F$11</f>
        <v>4.7928611869768309E-2</v>
      </c>
    </row>
    <row r="49" spans="1:23" ht="21.75" customHeight="1">
      <c r="A49" s="81" t="s">
        <v>32</v>
      </c>
      <c r="B49" s="81"/>
      <c r="D49" s="25">
        <v>0</v>
      </c>
      <c r="E49" s="25"/>
      <c r="F49" s="25">
        <v>377987513</v>
      </c>
      <c r="G49" s="25"/>
      <c r="H49" s="25">
        <v>0</v>
      </c>
      <c r="I49" s="25"/>
      <c r="J49" s="25">
        <f t="shared" si="0"/>
        <v>377987513</v>
      </c>
      <c r="K49" s="28"/>
      <c r="L49" s="29">
        <f>J49/'2'!$F$11</f>
        <v>-4.1808658391845341E-3</v>
      </c>
      <c r="M49" s="28"/>
      <c r="N49" s="25">
        <v>0</v>
      </c>
      <c r="O49" s="25"/>
      <c r="P49" s="25">
        <v>-1637200350</v>
      </c>
      <c r="Q49" s="25">
        <v>-1637200350</v>
      </c>
      <c r="R49" s="25"/>
      <c r="S49" s="25">
        <v>0</v>
      </c>
      <c r="T49" s="25"/>
      <c r="U49" s="25">
        <f t="shared" si="1"/>
        <v>-1637200350</v>
      </c>
      <c r="V49" s="28"/>
      <c r="W49" s="29">
        <f>U49/'2'!$F$11</f>
        <v>1.8108838995472221E-2</v>
      </c>
    </row>
    <row r="50" spans="1:23" ht="21.75" customHeight="1">
      <c r="A50" s="81" t="s">
        <v>62</v>
      </c>
      <c r="B50" s="81"/>
      <c r="D50" s="25">
        <v>0</v>
      </c>
      <c r="E50" s="25"/>
      <c r="F50" s="25">
        <v>633706875</v>
      </c>
      <c r="G50" s="25"/>
      <c r="H50" s="25">
        <v>0</v>
      </c>
      <c r="I50" s="25"/>
      <c r="J50" s="25">
        <f t="shared" si="0"/>
        <v>633706875</v>
      </c>
      <c r="K50" s="28"/>
      <c r="L50" s="29">
        <f>J50/'2'!$F$11</f>
        <v>-7.0093411412346937E-3</v>
      </c>
      <c r="M50" s="28"/>
      <c r="N50" s="25">
        <v>0</v>
      </c>
      <c r="O50" s="25"/>
      <c r="P50" s="25">
        <v>-584004375</v>
      </c>
      <c r="Q50" s="25">
        <v>-584004375</v>
      </c>
      <c r="R50" s="25"/>
      <c r="S50" s="25">
        <v>0</v>
      </c>
      <c r="T50" s="25"/>
      <c r="U50" s="25">
        <f t="shared" si="1"/>
        <v>-584004375</v>
      </c>
      <c r="V50" s="28"/>
      <c r="W50" s="29">
        <f>U50/'2'!$F$11</f>
        <v>6.4595888948633454E-3</v>
      </c>
    </row>
    <row r="51" spans="1:23" ht="21.75" customHeight="1">
      <c r="A51" s="81" t="s">
        <v>27</v>
      </c>
      <c r="B51" s="81"/>
      <c r="D51" s="25">
        <v>0</v>
      </c>
      <c r="E51" s="25"/>
      <c r="F51" s="25">
        <v>-2352298865</v>
      </c>
      <c r="G51" s="25"/>
      <c r="H51" s="25">
        <v>0</v>
      </c>
      <c r="I51" s="25"/>
      <c r="J51" s="25">
        <f t="shared" si="0"/>
        <v>-2352298865</v>
      </c>
      <c r="K51" s="28"/>
      <c r="L51" s="29">
        <f>J51/'2'!$F$11</f>
        <v>2.6018441429918486E-2</v>
      </c>
      <c r="M51" s="28"/>
      <c r="N51" s="25">
        <v>0</v>
      </c>
      <c r="O51" s="25"/>
      <c r="P51" s="25">
        <v>-7056896597</v>
      </c>
      <c r="Q51" s="25">
        <v>-7056896598</v>
      </c>
      <c r="R51" s="25"/>
      <c r="S51" s="25">
        <v>0</v>
      </c>
      <c r="T51" s="25"/>
      <c r="U51" s="25">
        <f t="shared" si="1"/>
        <v>-7056896598</v>
      </c>
      <c r="V51" s="28"/>
      <c r="W51" s="29">
        <f>U51/'2'!$F$11</f>
        <v>7.8055324322938033E-2</v>
      </c>
    </row>
    <row r="52" spans="1:23" ht="21.75" customHeight="1">
      <c r="A52" s="81" t="s">
        <v>55</v>
      </c>
      <c r="B52" s="81"/>
      <c r="D52" s="25">
        <v>0</v>
      </c>
      <c r="E52" s="25"/>
      <c r="F52" s="25">
        <v>-2508074532</v>
      </c>
      <c r="G52" s="25"/>
      <c r="H52" s="25">
        <v>0</v>
      </c>
      <c r="I52" s="25"/>
      <c r="J52" s="25">
        <f t="shared" si="0"/>
        <v>-2508074532</v>
      </c>
      <c r="K52" s="28"/>
      <c r="L52" s="29">
        <f>J52/'2'!$F$11</f>
        <v>2.7741453810849932E-2</v>
      </c>
      <c r="M52" s="28"/>
      <c r="N52" s="25">
        <v>0</v>
      </c>
      <c r="O52" s="25"/>
      <c r="P52" s="25">
        <v>-14514814318</v>
      </c>
      <c r="Q52" s="25">
        <v>-14514814317</v>
      </c>
      <c r="R52" s="25"/>
      <c r="S52" s="25">
        <v>0</v>
      </c>
      <c r="T52" s="25"/>
      <c r="U52" s="25">
        <f t="shared" si="1"/>
        <v>-14514814317</v>
      </c>
      <c r="V52" s="28"/>
      <c r="W52" s="29">
        <f>U52/'2'!$F$11</f>
        <v>0.16054628592995848</v>
      </c>
    </row>
    <row r="53" spans="1:23" ht="22.5" customHeight="1">
      <c r="A53" s="81" t="s">
        <v>50</v>
      </c>
      <c r="B53" s="81"/>
      <c r="D53" s="25">
        <v>0</v>
      </c>
      <c r="E53" s="25"/>
      <c r="F53" s="25">
        <v>984109351</v>
      </c>
      <c r="G53" s="25"/>
      <c r="H53" s="25">
        <v>0</v>
      </c>
      <c r="I53" s="25"/>
      <c r="J53" s="25">
        <f t="shared" si="0"/>
        <v>984109351</v>
      </c>
      <c r="K53" s="28"/>
      <c r="L53" s="29">
        <f>J53/'2'!$F$11</f>
        <v>-1.0885092830085003E-2</v>
      </c>
      <c r="M53" s="28"/>
      <c r="N53" s="25">
        <v>0</v>
      </c>
      <c r="O53" s="25"/>
      <c r="P53" s="25">
        <v>-2296255151</v>
      </c>
      <c r="Q53" s="25">
        <v>-2296255151</v>
      </c>
      <c r="R53" s="25"/>
      <c r="S53" s="25">
        <v>0</v>
      </c>
      <c r="T53" s="25"/>
      <c r="U53" s="25">
        <f t="shared" si="1"/>
        <v>-2296255151</v>
      </c>
      <c r="V53" s="28"/>
      <c r="W53" s="29">
        <f>U53/'2'!$F$11</f>
        <v>2.5398549922117198E-2</v>
      </c>
    </row>
    <row r="54" spans="1:23" ht="21.75" customHeight="1">
      <c r="A54" s="81" t="s">
        <v>41</v>
      </c>
      <c r="B54" s="81"/>
      <c r="D54" s="25">
        <v>0</v>
      </c>
      <c r="E54" s="25"/>
      <c r="F54" s="25">
        <v>1258787365</v>
      </c>
      <c r="G54" s="25"/>
      <c r="H54" s="25">
        <v>0</v>
      </c>
      <c r="I54" s="25"/>
      <c r="J54" s="25">
        <f t="shared" si="0"/>
        <v>1258787365</v>
      </c>
      <c r="K54" s="28"/>
      <c r="L54" s="29">
        <f>J54/'2'!$F$11</f>
        <v>-1.3923267071326807E-2</v>
      </c>
      <c r="M54" s="28"/>
      <c r="N54" s="25">
        <v>0</v>
      </c>
      <c r="O54" s="25"/>
      <c r="P54" s="25">
        <v>-6751677679</v>
      </c>
      <c r="Q54" s="25">
        <v>-6751677679</v>
      </c>
      <c r="R54" s="25"/>
      <c r="S54" s="25">
        <v>0</v>
      </c>
      <c r="T54" s="25"/>
      <c r="U54" s="25">
        <f t="shared" si="1"/>
        <v>-6751677679</v>
      </c>
      <c r="V54" s="28"/>
      <c r="W54" s="29">
        <f>U54/'2'!$F$11</f>
        <v>7.467934149802409E-2</v>
      </c>
    </row>
    <row r="55" spans="1:23" ht="21.75" customHeight="1">
      <c r="A55" s="81" t="s">
        <v>40</v>
      </c>
      <c r="B55" s="81"/>
      <c r="D55" s="25">
        <v>0</v>
      </c>
      <c r="E55" s="25"/>
      <c r="F55" s="25">
        <v>-520819116</v>
      </c>
      <c r="G55" s="25"/>
      <c r="H55" s="25">
        <v>0</v>
      </c>
      <c r="I55" s="25"/>
      <c r="J55" s="25">
        <f t="shared" si="0"/>
        <v>-520819116</v>
      </c>
      <c r="K55" s="28"/>
      <c r="L55" s="29">
        <f>J55/'2'!$F$11</f>
        <v>5.7607057788670582E-3</v>
      </c>
      <c r="M55" s="28"/>
      <c r="N55" s="25">
        <v>0</v>
      </c>
      <c r="O55" s="25"/>
      <c r="P55" s="25">
        <v>-739364468</v>
      </c>
      <c r="Q55" s="25">
        <v>-739364468</v>
      </c>
      <c r="R55" s="25"/>
      <c r="S55" s="25">
        <v>0</v>
      </c>
      <c r="T55" s="25"/>
      <c r="U55" s="25">
        <f t="shared" si="1"/>
        <v>-739364468</v>
      </c>
      <c r="V55" s="28"/>
      <c r="W55" s="29">
        <f>U55/'2'!$F$11</f>
        <v>8.1780046711967622E-3</v>
      </c>
    </row>
    <row r="56" spans="1:23" ht="21.75" customHeight="1">
      <c r="A56" s="81" t="s">
        <v>48</v>
      </c>
      <c r="B56" s="81"/>
      <c r="D56" s="25">
        <v>0</v>
      </c>
      <c r="E56" s="25"/>
      <c r="F56" s="25">
        <v>-95235031</v>
      </c>
      <c r="G56" s="25"/>
      <c r="H56" s="25">
        <v>0</v>
      </c>
      <c r="I56" s="25"/>
      <c r="J56" s="25">
        <f t="shared" si="0"/>
        <v>-95235031</v>
      </c>
      <c r="K56" s="28"/>
      <c r="L56" s="29">
        <f>J56/'2'!$F$11</f>
        <v>1.0533810618277755E-3</v>
      </c>
      <c r="M56" s="28"/>
      <c r="N56" s="25">
        <v>0</v>
      </c>
      <c r="O56" s="25"/>
      <c r="P56" s="25">
        <v>-269471842</v>
      </c>
      <c r="Q56" s="25">
        <v>-269471850</v>
      </c>
      <c r="R56" s="25"/>
      <c r="S56" s="25">
        <v>0</v>
      </c>
      <c r="T56" s="25"/>
      <c r="U56" s="25">
        <f t="shared" si="1"/>
        <v>-269471850</v>
      </c>
      <c r="V56" s="28"/>
      <c r="W56" s="29">
        <f>U56/'2'!$F$11</f>
        <v>2.9805896055800627E-3</v>
      </c>
    </row>
    <row r="57" spans="1:23" ht="40.5" customHeight="1" thickBot="1">
      <c r="A57" s="88" t="s">
        <v>65</v>
      </c>
      <c r="B57" s="88"/>
      <c r="D57" s="26">
        <f>SUM(D9:D56)</f>
        <v>30896013903</v>
      </c>
      <c r="E57" s="28"/>
      <c r="F57" s="55">
        <f>SUM(F9:F56)</f>
        <v>-33266427041</v>
      </c>
      <c r="G57" s="28"/>
      <c r="H57" s="55">
        <f>SUM(H9:H56)</f>
        <v>-18054635222</v>
      </c>
      <c r="I57" s="28"/>
      <c r="J57" s="55">
        <f>SUM(J9:J56)</f>
        <v>-20425048360</v>
      </c>
      <c r="K57" s="28"/>
      <c r="L57" s="32">
        <f>SUM(L9:L56)</f>
        <v>0.22591853967412973</v>
      </c>
      <c r="M57" s="28"/>
      <c r="N57" s="26">
        <f>SUM(N9:N56)</f>
        <v>84744136158</v>
      </c>
      <c r="O57" s="28"/>
      <c r="P57" s="25">
        <f>SUM(P9:Q56)</f>
        <v>-308499247078</v>
      </c>
      <c r="Q57" s="55">
        <f>SUM(Q9:Q56)</f>
        <v>-154249623539</v>
      </c>
      <c r="R57" s="28"/>
      <c r="S57" s="55">
        <f>SUM(S9:S56)</f>
        <v>-21143063363</v>
      </c>
      <c r="T57" s="28"/>
      <c r="U57" s="55">
        <f>SUM(U9:U56)</f>
        <v>-90648550744</v>
      </c>
      <c r="V57" s="28"/>
      <c r="W57" s="32">
        <f>SUM(W9:W56)</f>
        <v>1.0026506594602118</v>
      </c>
    </row>
    <row r="58" spans="1:23" ht="19.5" thickTop="1">
      <c r="D58" s="23">
        <f>D57-'درآمد سود سهام'!M25</f>
        <v>0</v>
      </c>
      <c r="F58" s="25">
        <f>F57-'درآمد ناشی از تغییر قیمت اوراق'!I55</f>
        <v>0</v>
      </c>
      <c r="H58" s="35">
        <f>H57-'درآمد ناشی از فروش'!I42</f>
        <v>0</v>
      </c>
      <c r="N58" s="23">
        <f>N57-'درآمد سود سهام'!S25</f>
        <v>0</v>
      </c>
      <c r="Q58" s="56">
        <f>Q57-'درآمد ناشی از تغییر قیمت اوراق'!Q55:R55</f>
        <v>0</v>
      </c>
      <c r="S58" s="35">
        <f>S57-'درآمد ناشی از فروش'!Q42</f>
        <v>0</v>
      </c>
    </row>
    <row r="59" spans="1:23">
      <c r="F59" s="35"/>
      <c r="H59" s="23"/>
      <c r="N59" s="23"/>
      <c r="S59" s="23">
        <f>N57+Q57+S57</f>
        <v>-90648550744</v>
      </c>
    </row>
    <row r="60" spans="1:23" ht="18.75">
      <c r="D60" s="23"/>
      <c r="H60" s="24"/>
      <c r="Q60" s="82"/>
      <c r="R60" s="82"/>
      <c r="S60" s="23"/>
      <c r="U60" s="23"/>
    </row>
    <row r="61" spans="1:23">
      <c r="D61" s="23"/>
      <c r="H61" s="24"/>
      <c r="S61" s="23"/>
      <c r="U61" s="23"/>
      <c r="W61" s="23"/>
    </row>
    <row r="62" spans="1:23">
      <c r="D62" s="23"/>
      <c r="H62" s="23"/>
    </row>
    <row r="63" spans="1:23">
      <c r="D63" s="23"/>
      <c r="H63" s="23"/>
      <c r="J63" s="23"/>
      <c r="N63" s="23"/>
      <c r="Q63" s="44"/>
      <c r="R63" s="28"/>
      <c r="S63" s="36"/>
    </row>
    <row r="64" spans="1:23">
      <c r="J64" s="23"/>
    </row>
  </sheetData>
  <mergeCells count="61">
    <mergeCell ref="Q60:R60"/>
    <mergeCell ref="A54:B54"/>
    <mergeCell ref="A55:B55"/>
    <mergeCell ref="A56:B56"/>
    <mergeCell ref="A57:B57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53:B5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30:B30"/>
    <mergeCell ref="A31:B31"/>
    <mergeCell ref="A32:B32"/>
    <mergeCell ref="A33:B33"/>
    <mergeCell ref="A24:B24"/>
    <mergeCell ref="A25:B25"/>
    <mergeCell ref="A26:B26"/>
    <mergeCell ref="A27:B27"/>
    <mergeCell ref="A28:B28"/>
    <mergeCell ref="A29:B29"/>
    <mergeCell ref="A19:B19"/>
    <mergeCell ref="A20:B20"/>
    <mergeCell ref="A21:B21"/>
    <mergeCell ref="A22:B22"/>
    <mergeCell ref="A23:B23"/>
    <mergeCell ref="A14:B14"/>
    <mergeCell ref="A15:B15"/>
    <mergeCell ref="A16:B16"/>
    <mergeCell ref="A17:B17"/>
    <mergeCell ref="A18:B18"/>
    <mergeCell ref="A9:B9"/>
    <mergeCell ref="A10:B10"/>
    <mergeCell ref="A11:B11"/>
    <mergeCell ref="A12:B12"/>
    <mergeCell ref="A13:B13"/>
    <mergeCell ref="J7:L7"/>
    <mergeCell ref="U7:W7"/>
    <mergeCell ref="A8:B8"/>
    <mergeCell ref="P8:Q8"/>
    <mergeCell ref="A1:W1"/>
    <mergeCell ref="A2:W2"/>
    <mergeCell ref="A3:W3"/>
    <mergeCell ref="B5:W5"/>
    <mergeCell ref="D6:L6"/>
    <mergeCell ref="N6:W6"/>
    <mergeCell ref="P7:Q7"/>
  </mergeCells>
  <pageMargins left="0.39" right="0.39" top="0.39" bottom="0.39" header="0" footer="0"/>
  <pageSetup paperSize="9" scale="5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  <pageSetUpPr fitToPage="1"/>
  </sheetPr>
  <dimension ref="A1:J11"/>
  <sheetViews>
    <sheetView rightToLeft="1" view="pageBreakPreview" topLeftCell="C1" zoomScaleNormal="100" zoomScaleSheetLayoutView="100" workbookViewId="0">
      <selection activeCell="J8" sqref="J8:J10"/>
    </sheetView>
  </sheetViews>
  <sheetFormatPr defaultRowHeight="12.75"/>
  <cols>
    <col min="1" max="1" width="5.140625" customWidth="1"/>
    <col min="2" max="2" width="47.570312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ht="21.75" customHeight="1">
      <c r="A2" s="75" t="s">
        <v>75</v>
      </c>
      <c r="B2" s="75"/>
      <c r="C2" s="75"/>
      <c r="D2" s="75"/>
      <c r="E2" s="75"/>
      <c r="F2" s="75"/>
      <c r="G2" s="75"/>
      <c r="H2" s="75"/>
      <c r="I2" s="75"/>
      <c r="J2" s="75"/>
    </row>
    <row r="3" spans="1:10" ht="21.75" customHeight="1">
      <c r="A3" s="75" t="s">
        <v>2</v>
      </c>
      <c r="B3" s="75"/>
      <c r="C3" s="75"/>
      <c r="D3" s="75"/>
      <c r="E3" s="75"/>
      <c r="F3" s="75"/>
      <c r="G3" s="75"/>
      <c r="H3" s="75"/>
      <c r="I3" s="75"/>
      <c r="J3" s="75"/>
    </row>
    <row r="4" spans="1:10" ht="14.45" customHeight="1"/>
    <row r="5" spans="1:10" ht="14.45" customHeight="1">
      <c r="A5" s="16" t="s">
        <v>142</v>
      </c>
      <c r="B5" s="76" t="s">
        <v>100</v>
      </c>
      <c r="C5" s="76"/>
      <c r="D5" s="76"/>
      <c r="E5" s="76"/>
      <c r="F5" s="76"/>
      <c r="G5" s="76"/>
      <c r="H5" s="76"/>
      <c r="I5" s="76"/>
      <c r="J5" s="76"/>
    </row>
    <row r="6" spans="1:10" ht="14.45" customHeight="1">
      <c r="D6" s="77" t="s">
        <v>90</v>
      </c>
      <c r="E6" s="77"/>
      <c r="F6" s="77"/>
      <c r="H6" s="77" t="s">
        <v>91</v>
      </c>
      <c r="I6" s="77"/>
      <c r="J6" s="77"/>
    </row>
    <row r="7" spans="1:10" ht="36.4" customHeight="1">
      <c r="A7" s="77" t="s">
        <v>101</v>
      </c>
      <c r="B7" s="77"/>
      <c r="D7" s="15" t="s">
        <v>102</v>
      </c>
      <c r="E7" s="3"/>
      <c r="F7" s="15" t="s">
        <v>103</v>
      </c>
      <c r="H7" s="15" t="s">
        <v>102</v>
      </c>
      <c r="I7" s="3"/>
      <c r="J7" s="15" t="s">
        <v>103</v>
      </c>
    </row>
    <row r="8" spans="1:10" ht="21.75" customHeight="1">
      <c r="A8" s="79" t="s">
        <v>140</v>
      </c>
      <c r="B8" s="79"/>
      <c r="D8" s="27">
        <v>363675</v>
      </c>
      <c r="E8" s="28"/>
      <c r="F8" s="58">
        <f>D8/$D$10</f>
        <v>0.51928423235033316</v>
      </c>
      <c r="G8" s="28"/>
      <c r="H8" s="27">
        <v>6398821</v>
      </c>
      <c r="I8" s="28"/>
      <c r="J8" s="58">
        <f>H8/$H$10</f>
        <v>0.76704643260087679</v>
      </c>
    </row>
    <row r="9" spans="1:10" ht="21.75" customHeight="1">
      <c r="A9" s="83" t="s">
        <v>141</v>
      </c>
      <c r="B9" s="83"/>
      <c r="D9" s="31">
        <v>336664</v>
      </c>
      <c r="E9" s="28"/>
      <c r="F9" s="59">
        <f t="shared" ref="F9" si="0">D9/$D$10</f>
        <v>0.48071576764966678</v>
      </c>
      <c r="G9" s="28"/>
      <c r="H9" s="30">
        <v>1943335</v>
      </c>
      <c r="I9" s="28"/>
      <c r="J9" s="59">
        <f t="shared" ref="J9:J10" si="1">H9/$H$10</f>
        <v>0.23295356739912321</v>
      </c>
    </row>
    <row r="10" spans="1:10" ht="21.75" customHeight="1" thickBot="1">
      <c r="A10" s="84" t="s">
        <v>65</v>
      </c>
      <c r="B10" s="84"/>
      <c r="D10" s="26">
        <v>700339</v>
      </c>
      <c r="E10" s="28"/>
      <c r="F10" s="60">
        <f>D10/$D$10</f>
        <v>1</v>
      </c>
      <c r="G10" s="28"/>
      <c r="H10" s="57">
        <v>8342156</v>
      </c>
      <c r="I10" s="28"/>
      <c r="J10" s="60">
        <f t="shared" si="1"/>
        <v>1</v>
      </c>
    </row>
    <row r="11" spans="1:10" ht="13.5" thickTop="1"/>
  </sheetData>
  <mergeCells count="10">
    <mergeCell ref="A7:B7"/>
    <mergeCell ref="A8:B8"/>
    <mergeCell ref="A9:B9"/>
    <mergeCell ref="A10:B10"/>
    <mergeCell ref="A1:J1"/>
    <mergeCell ref="A2:J2"/>
    <mergeCell ref="A3:J3"/>
    <mergeCell ref="B5:J5"/>
    <mergeCell ref="D6:F6"/>
    <mergeCell ref="H6:J6"/>
  </mergeCells>
  <pageMargins left="0.39" right="0.39" top="0.39" bottom="0.39" header="0" footer="0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  <pageSetUpPr fitToPage="1"/>
  </sheetPr>
  <dimension ref="A1:F10"/>
  <sheetViews>
    <sheetView rightToLeft="1" view="pageBreakPreview" zoomScaleNormal="100" zoomScaleSheetLayoutView="100" workbookViewId="0">
      <selection activeCell="F10" sqref="F10"/>
    </sheetView>
  </sheetViews>
  <sheetFormatPr defaultRowHeight="12.75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>
      <c r="A1" s="75" t="s">
        <v>0</v>
      </c>
      <c r="B1" s="75"/>
      <c r="C1" s="75"/>
      <c r="D1" s="75"/>
      <c r="E1" s="75"/>
      <c r="F1" s="75"/>
    </row>
    <row r="2" spans="1:6" ht="21.75" customHeight="1">
      <c r="A2" s="75" t="s">
        <v>75</v>
      </c>
      <c r="B2" s="75"/>
      <c r="C2" s="75"/>
      <c r="D2" s="75"/>
      <c r="E2" s="75"/>
      <c r="F2" s="75"/>
    </row>
    <row r="3" spans="1:6" ht="21.75" customHeight="1">
      <c r="A3" s="75" t="s">
        <v>2</v>
      </c>
      <c r="B3" s="75"/>
      <c r="C3" s="75"/>
      <c r="D3" s="75"/>
      <c r="E3" s="75"/>
      <c r="F3" s="75"/>
    </row>
    <row r="4" spans="1:6" ht="14.45" customHeight="1"/>
    <row r="5" spans="1:6" ht="29.1" customHeight="1">
      <c r="A5" s="16" t="s">
        <v>98</v>
      </c>
      <c r="B5" s="76" t="s">
        <v>87</v>
      </c>
      <c r="C5" s="76"/>
      <c r="D5" s="76"/>
      <c r="E5" s="76"/>
      <c r="F5" s="76"/>
    </row>
    <row r="6" spans="1:6" ht="14.45" customHeight="1">
      <c r="D6" s="2" t="s">
        <v>90</v>
      </c>
      <c r="F6" s="2" t="s">
        <v>9</v>
      </c>
    </row>
    <row r="7" spans="1:6" ht="14.45" customHeight="1">
      <c r="A7" s="77" t="s">
        <v>87</v>
      </c>
      <c r="B7" s="77"/>
      <c r="D7" s="4" t="s">
        <v>70</v>
      </c>
      <c r="F7" s="4" t="s">
        <v>70</v>
      </c>
    </row>
    <row r="8" spans="1:6" ht="21.75" customHeight="1">
      <c r="A8" s="79" t="s">
        <v>87</v>
      </c>
      <c r="B8" s="79"/>
      <c r="D8" s="6">
        <v>43932082</v>
      </c>
      <c r="F8" s="6">
        <v>221321779</v>
      </c>
    </row>
    <row r="9" spans="1:6" ht="21.75" customHeight="1">
      <c r="A9" s="83" t="s">
        <v>104</v>
      </c>
      <c r="B9" s="83"/>
      <c r="D9" s="11">
        <v>9337255</v>
      </c>
      <c r="F9" s="11">
        <v>9979291</v>
      </c>
    </row>
    <row r="10" spans="1:6" ht="21.75" customHeight="1">
      <c r="A10" s="84" t="s">
        <v>65</v>
      </c>
      <c r="B10" s="84"/>
      <c r="D10" s="13">
        <f>SUM(D8:D9)</f>
        <v>53269337</v>
      </c>
      <c r="F10" s="13">
        <f>SUM(F8:F9)</f>
        <v>231301070</v>
      </c>
    </row>
  </sheetData>
  <mergeCells count="8">
    <mergeCell ref="A8:B8"/>
    <mergeCell ref="A9:B9"/>
    <mergeCell ref="A10:B10"/>
    <mergeCell ref="A1:F1"/>
    <mergeCell ref="A2:F2"/>
    <mergeCell ref="A3:F3"/>
    <mergeCell ref="B5:F5"/>
    <mergeCell ref="A7:B7"/>
  </mergeCells>
  <pageMargins left="0.39" right="0.39" top="0.39" bottom="0.39" header="0" footer="0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  <pageSetUpPr fitToPage="1"/>
  </sheetPr>
  <dimension ref="A1:Q47"/>
  <sheetViews>
    <sheetView rightToLeft="1" view="pageBreakPreview" topLeftCell="A16" zoomScale="60" zoomScaleNormal="100" workbookViewId="0">
      <selection activeCell="E44" sqref="E44"/>
    </sheetView>
  </sheetViews>
  <sheetFormatPr defaultRowHeight="12.75"/>
  <cols>
    <col min="1" max="1" width="40.28515625" customWidth="1"/>
    <col min="2" max="2" width="1.28515625" customWidth="1"/>
    <col min="3" max="3" width="14.7109375" customWidth="1"/>
    <col min="4" max="4" width="1.28515625" customWidth="1"/>
    <col min="5" max="5" width="21.42578125" customWidth="1"/>
    <col min="6" max="6" width="1.28515625" customWidth="1"/>
    <col min="7" max="7" width="21.85546875" customWidth="1"/>
    <col min="8" max="8" width="1.28515625" customWidth="1"/>
    <col min="9" max="9" width="23.7109375" customWidth="1"/>
    <col min="10" max="10" width="1.28515625" customWidth="1"/>
    <col min="11" max="11" width="15.7109375" customWidth="1"/>
    <col min="12" max="12" width="1.28515625" customWidth="1"/>
    <col min="13" max="13" width="19.85546875" customWidth="1"/>
    <col min="14" max="14" width="1.28515625" customWidth="1"/>
    <col min="15" max="15" width="18.5703125" customWidth="1"/>
    <col min="16" max="16" width="1.28515625" customWidth="1"/>
    <col min="17" max="17" width="21.5703125" bestFit="1" customWidth="1"/>
  </cols>
  <sheetData>
    <row r="1" spans="1:17" ht="29.1" customHeight="1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</row>
    <row r="2" spans="1:17" ht="21.75" customHeight="1">
      <c r="A2" s="75" t="s">
        <v>75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</row>
    <row r="3" spans="1:17" ht="21.75" customHeight="1">
      <c r="A3" s="75" t="s">
        <v>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17" ht="14.45" customHeight="1"/>
    <row r="5" spans="1:17" ht="14.45" customHeight="1">
      <c r="A5" s="76" t="s">
        <v>128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</row>
    <row r="6" spans="1:17" ht="27" customHeight="1">
      <c r="A6" s="77" t="s">
        <v>78</v>
      </c>
      <c r="C6" s="77" t="s">
        <v>90</v>
      </c>
      <c r="D6" s="77"/>
      <c r="E6" s="77"/>
      <c r="F6" s="77"/>
      <c r="G6" s="77"/>
      <c r="H6" s="77"/>
      <c r="I6" s="77"/>
      <c r="K6" s="77" t="s">
        <v>91</v>
      </c>
      <c r="L6" s="77"/>
      <c r="M6" s="77"/>
      <c r="N6" s="77"/>
      <c r="O6" s="77"/>
      <c r="P6" s="77"/>
      <c r="Q6" s="77"/>
    </row>
    <row r="7" spans="1:17" ht="42">
      <c r="A7" s="77"/>
      <c r="C7" s="15" t="s">
        <v>13</v>
      </c>
      <c r="D7" s="3"/>
      <c r="E7" s="15" t="s">
        <v>129</v>
      </c>
      <c r="F7" s="3"/>
      <c r="G7" s="15" t="s">
        <v>130</v>
      </c>
      <c r="H7" s="3"/>
      <c r="I7" s="15" t="s">
        <v>131</v>
      </c>
      <c r="K7" s="15" t="s">
        <v>13</v>
      </c>
      <c r="L7" s="3"/>
      <c r="M7" s="15" t="s">
        <v>129</v>
      </c>
      <c r="N7" s="3"/>
      <c r="O7" s="15" t="s">
        <v>130</v>
      </c>
      <c r="P7" s="3"/>
      <c r="Q7" s="15" t="s">
        <v>131</v>
      </c>
    </row>
    <row r="8" spans="1:17" ht="21.75" customHeight="1">
      <c r="A8" s="5" t="s">
        <v>31</v>
      </c>
      <c r="C8" s="61">
        <v>878240</v>
      </c>
      <c r="D8" s="62"/>
      <c r="E8" s="61">
        <v>9592993126</v>
      </c>
      <c r="F8" s="62"/>
      <c r="G8" s="61">
        <v>11087414892</v>
      </c>
      <c r="H8" s="62"/>
      <c r="I8" s="63">
        <f>E8-G8</f>
        <v>-1494421766</v>
      </c>
      <c r="J8" s="62"/>
      <c r="K8" s="61">
        <v>878960</v>
      </c>
      <c r="L8" s="62"/>
      <c r="M8" s="61">
        <v>9601223863</v>
      </c>
      <c r="N8" s="62"/>
      <c r="O8" s="61">
        <v>11096432913</v>
      </c>
      <c r="P8" s="62"/>
      <c r="Q8" s="61">
        <v>-1495209050</v>
      </c>
    </row>
    <row r="9" spans="1:17" ht="21.75" customHeight="1">
      <c r="A9" s="7" t="s">
        <v>59</v>
      </c>
      <c r="C9" s="63">
        <v>990000</v>
      </c>
      <c r="D9" s="62"/>
      <c r="E9" s="63">
        <v>8834718811</v>
      </c>
      <c r="F9" s="62"/>
      <c r="G9" s="63">
        <v>8377670221</v>
      </c>
      <c r="H9" s="62"/>
      <c r="I9" s="63">
        <f t="shared" ref="I9:I41" si="0">E9-G9</f>
        <v>457048590</v>
      </c>
      <c r="J9" s="62"/>
      <c r="K9" s="63">
        <v>1020000</v>
      </c>
      <c r="L9" s="62"/>
      <c r="M9" s="63">
        <v>9081342617</v>
      </c>
      <c r="N9" s="62"/>
      <c r="O9" s="63">
        <v>8631063506</v>
      </c>
      <c r="P9" s="62"/>
      <c r="Q9" s="63">
        <v>450279111</v>
      </c>
    </row>
    <row r="10" spans="1:17" ht="21.75" customHeight="1">
      <c r="A10" s="7" t="s">
        <v>38</v>
      </c>
      <c r="C10" s="63">
        <v>241072</v>
      </c>
      <c r="D10" s="62"/>
      <c r="E10" s="63">
        <v>2174942133</v>
      </c>
      <c r="F10" s="62"/>
      <c r="G10" s="63">
        <v>2780518359</v>
      </c>
      <c r="H10" s="62"/>
      <c r="I10" s="63">
        <f t="shared" si="0"/>
        <v>-605576226</v>
      </c>
      <c r="J10" s="62"/>
      <c r="K10" s="63">
        <v>505096</v>
      </c>
      <c r="L10" s="62"/>
      <c r="M10" s="63">
        <v>4992242919</v>
      </c>
      <c r="N10" s="62"/>
      <c r="O10" s="63">
        <v>5834293687</v>
      </c>
      <c r="P10" s="62"/>
      <c r="Q10" s="63">
        <v>-842050768</v>
      </c>
    </row>
    <row r="11" spans="1:17" ht="21.75" customHeight="1">
      <c r="A11" s="7" t="s">
        <v>28</v>
      </c>
      <c r="C11" s="63">
        <v>43915</v>
      </c>
      <c r="D11" s="62"/>
      <c r="E11" s="63">
        <v>7582826668</v>
      </c>
      <c r="F11" s="62"/>
      <c r="G11" s="63">
        <v>6635363272</v>
      </c>
      <c r="H11" s="62"/>
      <c r="I11" s="63">
        <f t="shared" si="0"/>
        <v>947463396</v>
      </c>
      <c r="J11" s="62"/>
      <c r="K11" s="63">
        <v>43915</v>
      </c>
      <c r="L11" s="62"/>
      <c r="M11" s="63">
        <v>7582826668</v>
      </c>
      <c r="N11" s="62"/>
      <c r="O11" s="63">
        <v>6635363272</v>
      </c>
      <c r="P11" s="62"/>
      <c r="Q11" s="63">
        <v>947463396</v>
      </c>
    </row>
    <row r="12" spans="1:17" ht="21.75" customHeight="1">
      <c r="A12" s="7" t="s">
        <v>53</v>
      </c>
      <c r="C12" s="63">
        <v>255492</v>
      </c>
      <c r="D12" s="62"/>
      <c r="E12" s="63">
        <v>2060292934</v>
      </c>
      <c r="F12" s="62"/>
      <c r="G12" s="63">
        <v>2232732056</v>
      </c>
      <c r="H12" s="62"/>
      <c r="I12" s="63">
        <f t="shared" si="0"/>
        <v>-172439122</v>
      </c>
      <c r="J12" s="62"/>
      <c r="K12" s="63">
        <v>255492</v>
      </c>
      <c r="L12" s="62"/>
      <c r="M12" s="63">
        <v>2060292934</v>
      </c>
      <c r="N12" s="62"/>
      <c r="O12" s="63">
        <v>2232732056</v>
      </c>
      <c r="P12" s="62"/>
      <c r="Q12" s="63">
        <v>-172439122</v>
      </c>
    </row>
    <row r="13" spans="1:17" ht="21.75" customHeight="1">
      <c r="A13" s="7" t="s">
        <v>56</v>
      </c>
      <c r="C13" s="63">
        <v>580720</v>
      </c>
      <c r="D13" s="62"/>
      <c r="E13" s="63">
        <v>2938926378</v>
      </c>
      <c r="F13" s="62"/>
      <c r="G13" s="63">
        <v>3387941858</v>
      </c>
      <c r="H13" s="62"/>
      <c r="I13" s="63">
        <f t="shared" si="0"/>
        <v>-449015480</v>
      </c>
      <c r="J13" s="62"/>
      <c r="K13" s="63">
        <v>643926</v>
      </c>
      <c r="L13" s="62"/>
      <c r="M13" s="63">
        <v>3326622116</v>
      </c>
      <c r="N13" s="62"/>
      <c r="O13" s="63">
        <v>3755496917</v>
      </c>
      <c r="P13" s="62"/>
      <c r="Q13" s="63">
        <v>-428874801</v>
      </c>
    </row>
    <row r="14" spans="1:17" ht="21.75" customHeight="1">
      <c r="A14" s="7" t="s">
        <v>60</v>
      </c>
      <c r="C14" s="63">
        <v>600000</v>
      </c>
      <c r="D14" s="62"/>
      <c r="E14" s="63">
        <v>2815149605</v>
      </c>
      <c r="F14" s="62"/>
      <c r="G14" s="63">
        <v>2925160268</v>
      </c>
      <c r="H14" s="62"/>
      <c r="I14" s="63">
        <f t="shared" si="0"/>
        <v>-110010663</v>
      </c>
      <c r="J14" s="62"/>
      <c r="K14" s="63">
        <v>927381</v>
      </c>
      <c r="L14" s="62"/>
      <c r="M14" s="63">
        <v>4441588464</v>
      </c>
      <c r="N14" s="62"/>
      <c r="O14" s="63">
        <v>4523362138</v>
      </c>
      <c r="P14" s="62"/>
      <c r="Q14" s="63">
        <v>-81773674</v>
      </c>
    </row>
    <row r="15" spans="1:17" ht="21.75" customHeight="1">
      <c r="A15" s="7" t="s">
        <v>23</v>
      </c>
      <c r="C15" s="63">
        <v>117263</v>
      </c>
      <c r="D15" s="62"/>
      <c r="E15" s="63">
        <v>7007273075</v>
      </c>
      <c r="F15" s="62"/>
      <c r="G15" s="63">
        <v>6986929576</v>
      </c>
      <c r="H15" s="62"/>
      <c r="I15" s="63">
        <f t="shared" si="0"/>
        <v>20343499</v>
      </c>
      <c r="J15" s="62"/>
      <c r="K15" s="63">
        <v>117263</v>
      </c>
      <c r="L15" s="62"/>
      <c r="M15" s="63">
        <v>7007273075</v>
      </c>
      <c r="N15" s="62"/>
      <c r="O15" s="63">
        <v>6986929576</v>
      </c>
      <c r="P15" s="62"/>
      <c r="Q15" s="63">
        <v>20343499</v>
      </c>
    </row>
    <row r="16" spans="1:17" ht="21.75" customHeight="1">
      <c r="A16" s="7" t="s">
        <v>35</v>
      </c>
      <c r="C16" s="63">
        <v>64159</v>
      </c>
      <c r="D16" s="62"/>
      <c r="E16" s="63">
        <v>992374080</v>
      </c>
      <c r="F16" s="62"/>
      <c r="G16" s="63">
        <v>1143526163</v>
      </c>
      <c r="H16" s="62"/>
      <c r="I16" s="63">
        <f t="shared" si="0"/>
        <v>-151152083</v>
      </c>
      <c r="J16" s="62"/>
      <c r="K16" s="63">
        <v>64159</v>
      </c>
      <c r="L16" s="62"/>
      <c r="M16" s="63">
        <v>992374080</v>
      </c>
      <c r="N16" s="62"/>
      <c r="O16" s="63">
        <v>1143526163</v>
      </c>
      <c r="P16" s="62"/>
      <c r="Q16" s="63">
        <v>-151152083</v>
      </c>
    </row>
    <row r="17" spans="1:17" ht="21.75" customHeight="1">
      <c r="A17" s="7" t="s">
        <v>25</v>
      </c>
      <c r="C17" s="63">
        <v>86492</v>
      </c>
      <c r="D17" s="62"/>
      <c r="E17" s="63">
        <v>4239478329</v>
      </c>
      <c r="F17" s="62"/>
      <c r="G17" s="63">
        <v>4383317401</v>
      </c>
      <c r="H17" s="62"/>
      <c r="I17" s="63">
        <f t="shared" si="0"/>
        <v>-143839072</v>
      </c>
      <c r="J17" s="62"/>
      <c r="K17" s="63">
        <v>86492</v>
      </c>
      <c r="L17" s="62"/>
      <c r="M17" s="63">
        <v>4239478329</v>
      </c>
      <c r="N17" s="62"/>
      <c r="O17" s="63">
        <v>4383317401</v>
      </c>
      <c r="P17" s="62"/>
      <c r="Q17" s="63">
        <v>-143839072</v>
      </c>
    </row>
    <row r="18" spans="1:17" ht="21.75" customHeight="1">
      <c r="A18" s="7" t="s">
        <v>22</v>
      </c>
      <c r="C18" s="63">
        <v>147545</v>
      </c>
      <c r="D18" s="62"/>
      <c r="E18" s="63">
        <v>2500853981</v>
      </c>
      <c r="F18" s="62"/>
      <c r="G18" s="63">
        <v>2518876870</v>
      </c>
      <c r="H18" s="62"/>
      <c r="I18" s="63">
        <f t="shared" si="0"/>
        <v>-18022889</v>
      </c>
      <c r="J18" s="62"/>
      <c r="K18" s="63">
        <v>150000</v>
      </c>
      <c r="L18" s="62"/>
      <c r="M18" s="63">
        <v>2542731123</v>
      </c>
      <c r="N18" s="62"/>
      <c r="O18" s="63">
        <v>2560363547</v>
      </c>
      <c r="P18" s="62"/>
      <c r="Q18" s="63">
        <v>-17632424</v>
      </c>
    </row>
    <row r="19" spans="1:17" ht="21.75" customHeight="1">
      <c r="A19" s="7" t="s">
        <v>30</v>
      </c>
      <c r="C19" s="63">
        <v>148000</v>
      </c>
      <c r="D19" s="62"/>
      <c r="E19" s="63">
        <v>2869444689</v>
      </c>
      <c r="F19" s="62"/>
      <c r="G19" s="63">
        <v>4151904655</v>
      </c>
      <c r="H19" s="62"/>
      <c r="I19" s="63">
        <f t="shared" si="0"/>
        <v>-1282459966</v>
      </c>
      <c r="J19" s="62"/>
      <c r="K19" s="63">
        <v>148000</v>
      </c>
      <c r="L19" s="62"/>
      <c r="M19" s="63">
        <v>2869444689</v>
      </c>
      <c r="N19" s="62"/>
      <c r="O19" s="63">
        <v>4151904655</v>
      </c>
      <c r="P19" s="62"/>
      <c r="Q19" s="63">
        <v>-1282459966</v>
      </c>
    </row>
    <row r="20" spans="1:17" ht="21.75" customHeight="1">
      <c r="A20" s="7" t="s">
        <v>51</v>
      </c>
      <c r="C20" s="63">
        <v>100000</v>
      </c>
      <c r="D20" s="62"/>
      <c r="E20" s="63">
        <v>994050000</v>
      </c>
      <c r="F20" s="62"/>
      <c r="G20" s="63">
        <v>1332281959</v>
      </c>
      <c r="H20" s="62"/>
      <c r="I20" s="63">
        <f t="shared" si="0"/>
        <v>-338231959</v>
      </c>
      <c r="J20" s="62"/>
      <c r="K20" s="63">
        <v>160000</v>
      </c>
      <c r="L20" s="62"/>
      <c r="M20" s="63">
        <v>1726764257</v>
      </c>
      <c r="N20" s="62"/>
      <c r="O20" s="63">
        <v>2126726715</v>
      </c>
      <c r="P20" s="62"/>
      <c r="Q20" s="63">
        <v>-399962458</v>
      </c>
    </row>
    <row r="21" spans="1:17" ht="21.75" customHeight="1">
      <c r="A21" s="7" t="s">
        <v>57</v>
      </c>
      <c r="C21" s="63">
        <v>584786</v>
      </c>
      <c r="D21" s="62"/>
      <c r="E21" s="63">
        <v>12560039299</v>
      </c>
      <c r="F21" s="62"/>
      <c r="G21" s="63">
        <v>14972913970</v>
      </c>
      <c r="H21" s="62"/>
      <c r="I21" s="63">
        <f t="shared" si="0"/>
        <v>-2412874671</v>
      </c>
      <c r="J21" s="62"/>
      <c r="K21" s="63">
        <v>703681</v>
      </c>
      <c r="L21" s="62"/>
      <c r="M21" s="63">
        <v>15509047959</v>
      </c>
      <c r="N21" s="62"/>
      <c r="O21" s="63">
        <v>17992606492</v>
      </c>
      <c r="P21" s="62"/>
      <c r="Q21" s="63">
        <v>-2483558533</v>
      </c>
    </row>
    <row r="22" spans="1:17" ht="21.75" customHeight="1">
      <c r="A22" s="7" t="s">
        <v>24</v>
      </c>
      <c r="C22" s="63">
        <v>300000</v>
      </c>
      <c r="D22" s="62"/>
      <c r="E22" s="63">
        <v>4273179833</v>
      </c>
      <c r="F22" s="62"/>
      <c r="G22" s="63">
        <v>5058796111</v>
      </c>
      <c r="H22" s="62"/>
      <c r="I22" s="63">
        <f t="shared" si="0"/>
        <v>-785616278</v>
      </c>
      <c r="J22" s="62"/>
      <c r="K22" s="63">
        <v>400000</v>
      </c>
      <c r="L22" s="62"/>
      <c r="M22" s="63">
        <v>5961076780</v>
      </c>
      <c r="N22" s="62"/>
      <c r="O22" s="63">
        <v>6728800126</v>
      </c>
      <c r="P22" s="62"/>
      <c r="Q22" s="63">
        <v>-767723346</v>
      </c>
    </row>
    <row r="23" spans="1:17" ht="21.75" customHeight="1">
      <c r="A23" s="7" t="s">
        <v>21</v>
      </c>
      <c r="C23" s="63">
        <v>114802</v>
      </c>
      <c r="D23" s="62"/>
      <c r="E23" s="63">
        <v>5572349839</v>
      </c>
      <c r="F23" s="62"/>
      <c r="G23" s="63">
        <v>6734749472</v>
      </c>
      <c r="H23" s="62"/>
      <c r="I23" s="63">
        <f t="shared" si="0"/>
        <v>-1162399633</v>
      </c>
      <c r="J23" s="62"/>
      <c r="K23" s="63">
        <v>250000</v>
      </c>
      <c r="L23" s="62"/>
      <c r="M23" s="63">
        <v>13424346673</v>
      </c>
      <c r="N23" s="62"/>
      <c r="O23" s="63">
        <v>14667207750</v>
      </c>
      <c r="P23" s="62"/>
      <c r="Q23" s="63">
        <v>-1242861077</v>
      </c>
    </row>
    <row r="24" spans="1:17" ht="21.75" customHeight="1">
      <c r="A24" s="7" t="s">
        <v>49</v>
      </c>
      <c r="C24" s="63">
        <v>133152</v>
      </c>
      <c r="D24" s="62"/>
      <c r="E24" s="63">
        <v>1109174689</v>
      </c>
      <c r="F24" s="62"/>
      <c r="G24" s="63">
        <v>1389750332</v>
      </c>
      <c r="H24" s="62"/>
      <c r="I24" s="63">
        <f t="shared" si="0"/>
        <v>-280575643</v>
      </c>
      <c r="J24" s="62"/>
      <c r="K24" s="63">
        <v>325152</v>
      </c>
      <c r="L24" s="62"/>
      <c r="M24" s="63">
        <v>3071031782</v>
      </c>
      <c r="N24" s="62"/>
      <c r="O24" s="63">
        <v>3393782128</v>
      </c>
      <c r="P24" s="62"/>
      <c r="Q24" s="63">
        <v>-322750346</v>
      </c>
    </row>
    <row r="25" spans="1:17" ht="21.75" customHeight="1">
      <c r="A25" s="7" t="s">
        <v>64</v>
      </c>
      <c r="C25" s="63">
        <v>421804</v>
      </c>
      <c r="D25" s="62"/>
      <c r="E25" s="63">
        <v>17604798911</v>
      </c>
      <c r="F25" s="62"/>
      <c r="G25" s="63">
        <v>19320476765</v>
      </c>
      <c r="H25" s="62"/>
      <c r="I25" s="63">
        <f t="shared" si="0"/>
        <v>-1715677854</v>
      </c>
      <c r="J25" s="62"/>
      <c r="K25" s="63">
        <v>507607</v>
      </c>
      <c r="L25" s="62"/>
      <c r="M25" s="63">
        <v>21491875741</v>
      </c>
      <c r="N25" s="62"/>
      <c r="O25" s="63">
        <v>23226871951</v>
      </c>
      <c r="P25" s="62"/>
      <c r="Q25" s="63">
        <v>-1734996210</v>
      </c>
    </row>
    <row r="26" spans="1:17" ht="21.75" customHeight="1">
      <c r="A26" s="7" t="s">
        <v>46</v>
      </c>
      <c r="C26" s="63">
        <v>350000</v>
      </c>
      <c r="D26" s="62"/>
      <c r="E26" s="63">
        <v>1960266621</v>
      </c>
      <c r="F26" s="62"/>
      <c r="G26" s="63">
        <v>2465205820</v>
      </c>
      <c r="H26" s="62"/>
      <c r="I26" s="63">
        <f t="shared" si="0"/>
        <v>-504939199</v>
      </c>
      <c r="J26" s="62"/>
      <c r="K26" s="63">
        <v>520000</v>
      </c>
      <c r="L26" s="62"/>
      <c r="M26" s="63">
        <v>3114259297</v>
      </c>
      <c r="N26" s="62"/>
      <c r="O26" s="63">
        <v>3653194974</v>
      </c>
      <c r="P26" s="62"/>
      <c r="Q26" s="63">
        <v>-538935677</v>
      </c>
    </row>
    <row r="27" spans="1:17" ht="21.75" customHeight="1">
      <c r="A27" s="7" t="s">
        <v>63</v>
      </c>
      <c r="C27" s="63">
        <v>616666</v>
      </c>
      <c r="D27" s="62"/>
      <c r="E27" s="63">
        <v>8894941903</v>
      </c>
      <c r="F27" s="62"/>
      <c r="G27" s="63">
        <v>12713834062</v>
      </c>
      <c r="H27" s="62"/>
      <c r="I27" s="63">
        <f t="shared" si="0"/>
        <v>-3818892159</v>
      </c>
      <c r="J27" s="62"/>
      <c r="K27" s="63">
        <v>746666</v>
      </c>
      <c r="L27" s="62"/>
      <c r="M27" s="63">
        <v>10959285539</v>
      </c>
      <c r="N27" s="62"/>
      <c r="O27" s="63">
        <v>15393991670</v>
      </c>
      <c r="P27" s="62"/>
      <c r="Q27" s="63">
        <v>-4434706131</v>
      </c>
    </row>
    <row r="28" spans="1:17" ht="21.75" customHeight="1">
      <c r="A28" s="7" t="s">
        <v>43</v>
      </c>
      <c r="C28" s="63">
        <v>94013</v>
      </c>
      <c r="D28" s="62"/>
      <c r="E28" s="63">
        <v>11923779973</v>
      </c>
      <c r="F28" s="62"/>
      <c r="G28" s="63">
        <v>13962470317</v>
      </c>
      <c r="H28" s="62"/>
      <c r="I28" s="63">
        <f t="shared" si="0"/>
        <v>-2038690344</v>
      </c>
      <c r="J28" s="62"/>
      <c r="K28" s="63">
        <v>96964</v>
      </c>
      <c r="L28" s="62"/>
      <c r="M28" s="63">
        <v>12398704167</v>
      </c>
      <c r="N28" s="62"/>
      <c r="O28" s="63">
        <v>14400873158</v>
      </c>
      <c r="P28" s="62"/>
      <c r="Q28" s="63">
        <v>-2002168991</v>
      </c>
    </row>
    <row r="29" spans="1:17" ht="21.75" customHeight="1">
      <c r="A29" s="7" t="s">
        <v>52</v>
      </c>
      <c r="C29" s="63">
        <v>50000</v>
      </c>
      <c r="D29" s="62"/>
      <c r="E29" s="63">
        <v>511935813</v>
      </c>
      <c r="F29" s="62"/>
      <c r="G29" s="63">
        <v>564620375</v>
      </c>
      <c r="H29" s="62"/>
      <c r="I29" s="63">
        <f t="shared" si="0"/>
        <v>-52684562</v>
      </c>
      <c r="J29" s="62"/>
      <c r="K29" s="63">
        <v>90000</v>
      </c>
      <c r="L29" s="62"/>
      <c r="M29" s="63">
        <v>1009358440</v>
      </c>
      <c r="N29" s="62"/>
      <c r="O29" s="63">
        <v>1016316695</v>
      </c>
      <c r="P29" s="62"/>
      <c r="Q29" s="63">
        <v>-6958255</v>
      </c>
    </row>
    <row r="30" spans="1:17" ht="21.75" customHeight="1">
      <c r="A30" s="7" t="s">
        <v>33</v>
      </c>
      <c r="C30" s="63">
        <v>3700000</v>
      </c>
      <c r="D30" s="62"/>
      <c r="E30" s="63">
        <v>26332384633</v>
      </c>
      <c r="F30" s="62"/>
      <c r="G30" s="63">
        <v>28102312189</v>
      </c>
      <c r="H30" s="62"/>
      <c r="I30" s="63">
        <f t="shared" si="0"/>
        <v>-1769927556</v>
      </c>
      <c r="J30" s="62"/>
      <c r="K30" s="63">
        <v>4100000</v>
      </c>
      <c r="L30" s="62"/>
      <c r="M30" s="63">
        <v>29080932898</v>
      </c>
      <c r="N30" s="62"/>
      <c r="O30" s="63">
        <v>31140128982</v>
      </c>
      <c r="P30" s="62"/>
      <c r="Q30" s="63">
        <v>-2059196084</v>
      </c>
    </row>
    <row r="31" spans="1:17" ht="21.75" customHeight="1">
      <c r="A31" s="7" t="s">
        <v>61</v>
      </c>
      <c r="C31" s="63">
        <v>1300000</v>
      </c>
      <c r="D31" s="62"/>
      <c r="E31" s="63">
        <v>9417629819</v>
      </c>
      <c r="F31" s="62"/>
      <c r="G31" s="63">
        <v>8637435907</v>
      </c>
      <c r="H31" s="62"/>
      <c r="I31" s="63">
        <f t="shared" si="0"/>
        <v>780193912</v>
      </c>
      <c r="J31" s="62"/>
      <c r="K31" s="63">
        <v>1483052</v>
      </c>
      <c r="L31" s="62"/>
      <c r="M31" s="63">
        <v>10785329449</v>
      </c>
      <c r="N31" s="62"/>
      <c r="O31" s="63">
        <v>9847488800</v>
      </c>
      <c r="P31" s="62"/>
      <c r="Q31" s="63">
        <v>937840649</v>
      </c>
    </row>
    <row r="32" spans="1:17" ht="21.75" customHeight="1">
      <c r="A32" s="7" t="s">
        <v>44</v>
      </c>
      <c r="C32" s="63">
        <v>80206</v>
      </c>
      <c r="D32" s="62"/>
      <c r="E32" s="63">
        <v>4224648821</v>
      </c>
      <c r="F32" s="62"/>
      <c r="G32" s="63">
        <v>5468596773</v>
      </c>
      <c r="H32" s="62"/>
      <c r="I32" s="63">
        <f t="shared" si="0"/>
        <v>-1243947952</v>
      </c>
      <c r="J32" s="62"/>
      <c r="K32" s="63">
        <v>253000</v>
      </c>
      <c r="L32" s="62"/>
      <c r="M32" s="63">
        <v>15752339843</v>
      </c>
      <c r="N32" s="62"/>
      <c r="O32" s="63">
        <v>17250018043</v>
      </c>
      <c r="P32" s="62"/>
      <c r="Q32" s="63">
        <v>-1497678200</v>
      </c>
    </row>
    <row r="33" spans="1:17" ht="21.75" customHeight="1">
      <c r="A33" s="7" t="s">
        <v>39</v>
      </c>
      <c r="C33" s="63">
        <v>2010327</v>
      </c>
      <c r="D33" s="62"/>
      <c r="E33" s="63">
        <v>9106490216</v>
      </c>
      <c r="F33" s="62"/>
      <c r="G33" s="63">
        <v>8902608586</v>
      </c>
      <c r="H33" s="62"/>
      <c r="I33" s="63">
        <f t="shared" si="0"/>
        <v>203881630</v>
      </c>
      <c r="J33" s="62"/>
      <c r="K33" s="63">
        <v>2440327</v>
      </c>
      <c r="L33" s="62"/>
      <c r="M33" s="63">
        <v>11035805008</v>
      </c>
      <c r="N33" s="62"/>
      <c r="O33" s="63">
        <v>10800448833</v>
      </c>
      <c r="P33" s="62"/>
      <c r="Q33" s="63">
        <v>235356175</v>
      </c>
    </row>
    <row r="34" spans="1:17" ht="21.75" customHeight="1">
      <c r="A34" s="7" t="s">
        <v>54</v>
      </c>
      <c r="C34" s="63">
        <v>2448066</v>
      </c>
      <c r="D34" s="62"/>
      <c r="E34" s="63">
        <v>3927172354</v>
      </c>
      <c r="F34" s="62"/>
      <c r="G34" s="63">
        <v>3914732959</v>
      </c>
      <c r="H34" s="62"/>
      <c r="I34" s="63">
        <f t="shared" si="0"/>
        <v>12439395</v>
      </c>
      <c r="J34" s="62"/>
      <c r="K34" s="63">
        <v>2448066</v>
      </c>
      <c r="L34" s="62"/>
      <c r="M34" s="63">
        <v>3927172354</v>
      </c>
      <c r="N34" s="62"/>
      <c r="O34" s="63">
        <v>3914732959</v>
      </c>
      <c r="P34" s="62"/>
      <c r="Q34" s="63">
        <v>12439395</v>
      </c>
    </row>
    <row r="35" spans="1:17" ht="21.75" customHeight="1">
      <c r="A35" s="7" t="s">
        <v>34</v>
      </c>
      <c r="C35" s="63">
        <v>50000</v>
      </c>
      <c r="D35" s="62"/>
      <c r="E35" s="63">
        <v>1863843764</v>
      </c>
      <c r="F35" s="62"/>
      <c r="G35" s="63">
        <v>1788454331</v>
      </c>
      <c r="H35" s="62"/>
      <c r="I35" s="63">
        <f t="shared" si="0"/>
        <v>75389433</v>
      </c>
      <c r="J35" s="62"/>
      <c r="K35" s="63">
        <v>133794</v>
      </c>
      <c r="L35" s="62"/>
      <c r="M35" s="63">
        <v>5024373228</v>
      </c>
      <c r="N35" s="62"/>
      <c r="O35" s="63">
        <v>4737112403</v>
      </c>
      <c r="P35" s="62"/>
      <c r="Q35" s="63">
        <v>287260825</v>
      </c>
    </row>
    <row r="36" spans="1:17" ht="21.75" customHeight="1">
      <c r="A36" s="7" t="s">
        <v>96</v>
      </c>
      <c r="C36" s="63">
        <v>0</v>
      </c>
      <c r="D36" s="62"/>
      <c r="E36" s="63">
        <v>0</v>
      </c>
      <c r="F36" s="62"/>
      <c r="G36" s="63">
        <v>0</v>
      </c>
      <c r="H36" s="62"/>
      <c r="I36" s="63">
        <f t="shared" si="0"/>
        <v>0</v>
      </c>
      <c r="J36" s="62"/>
      <c r="K36" s="63">
        <v>124203</v>
      </c>
      <c r="L36" s="62"/>
      <c r="M36" s="63">
        <v>829604757</v>
      </c>
      <c r="N36" s="62"/>
      <c r="O36" s="63">
        <v>990181217</v>
      </c>
      <c r="P36" s="62"/>
      <c r="Q36" s="63">
        <v>-160576460</v>
      </c>
    </row>
    <row r="37" spans="1:17" ht="21.75" customHeight="1">
      <c r="A37" s="7" t="s">
        <v>36</v>
      </c>
      <c r="C37" s="63">
        <v>0</v>
      </c>
      <c r="D37" s="62"/>
      <c r="E37" s="63">
        <v>0</v>
      </c>
      <c r="F37" s="62"/>
      <c r="G37" s="63">
        <v>0</v>
      </c>
      <c r="H37" s="62"/>
      <c r="I37" s="63">
        <f t="shared" si="0"/>
        <v>0</v>
      </c>
      <c r="J37" s="62"/>
      <c r="K37" s="63">
        <v>91963</v>
      </c>
      <c r="L37" s="62"/>
      <c r="M37" s="63">
        <v>585902584</v>
      </c>
      <c r="N37" s="62"/>
      <c r="O37" s="63">
        <v>623457575</v>
      </c>
      <c r="P37" s="62"/>
      <c r="Q37" s="63">
        <v>-37554991</v>
      </c>
    </row>
    <row r="38" spans="1:17" ht="21.75" customHeight="1">
      <c r="A38" s="7" t="s">
        <v>97</v>
      </c>
      <c r="C38" s="63">
        <v>0</v>
      </c>
      <c r="D38" s="62"/>
      <c r="E38" s="63">
        <v>0</v>
      </c>
      <c r="F38" s="62"/>
      <c r="G38" s="63">
        <v>0</v>
      </c>
      <c r="H38" s="62"/>
      <c r="I38" s="63">
        <f t="shared" si="0"/>
        <v>0</v>
      </c>
      <c r="J38" s="62"/>
      <c r="K38" s="63">
        <v>356821</v>
      </c>
      <c r="L38" s="62"/>
      <c r="M38" s="63">
        <v>1924244269</v>
      </c>
      <c r="N38" s="62"/>
      <c r="O38" s="63">
        <v>1772120638</v>
      </c>
      <c r="P38" s="62"/>
      <c r="Q38" s="63">
        <v>152123631</v>
      </c>
    </row>
    <row r="39" spans="1:17" ht="21.75" customHeight="1">
      <c r="A39" s="7" t="s">
        <v>58</v>
      </c>
      <c r="C39" s="63">
        <v>0</v>
      </c>
      <c r="D39" s="62"/>
      <c r="E39" s="63">
        <v>0</v>
      </c>
      <c r="F39" s="62"/>
      <c r="G39" s="63">
        <v>0</v>
      </c>
      <c r="H39" s="62"/>
      <c r="I39" s="63">
        <f t="shared" si="0"/>
        <v>0</v>
      </c>
      <c r="J39" s="62"/>
      <c r="K39" s="63">
        <v>2800</v>
      </c>
      <c r="L39" s="62"/>
      <c r="M39" s="63">
        <v>18397879</v>
      </c>
      <c r="N39" s="62"/>
      <c r="O39" s="63">
        <v>21570885</v>
      </c>
      <c r="P39" s="62"/>
      <c r="Q39" s="63">
        <v>-3173006</v>
      </c>
    </row>
    <row r="40" spans="1:17" ht="21.75" customHeight="1">
      <c r="A40" s="7" t="s">
        <v>45</v>
      </c>
      <c r="C40" s="63">
        <v>0</v>
      </c>
      <c r="D40" s="62"/>
      <c r="E40" s="63">
        <v>0</v>
      </c>
      <c r="F40" s="62"/>
      <c r="G40" s="63">
        <v>0</v>
      </c>
      <c r="H40" s="62"/>
      <c r="I40" s="63">
        <f t="shared" si="0"/>
        <v>0</v>
      </c>
      <c r="J40" s="62"/>
      <c r="K40" s="63">
        <v>2000000</v>
      </c>
      <c r="L40" s="62"/>
      <c r="M40" s="63">
        <v>7515018050</v>
      </c>
      <c r="N40" s="62"/>
      <c r="O40" s="63">
        <v>9409677300</v>
      </c>
      <c r="P40" s="62"/>
      <c r="Q40" s="63">
        <v>-1894659250</v>
      </c>
    </row>
    <row r="41" spans="1:17" ht="21.75" customHeight="1">
      <c r="A41" s="9" t="s">
        <v>47</v>
      </c>
      <c r="C41" s="63">
        <v>0</v>
      </c>
      <c r="D41" s="62"/>
      <c r="E41" s="64">
        <v>0</v>
      </c>
      <c r="F41" s="62"/>
      <c r="G41" s="64">
        <v>0</v>
      </c>
      <c r="H41" s="62"/>
      <c r="I41" s="63">
        <f t="shared" si="0"/>
        <v>0</v>
      </c>
      <c r="J41" s="62"/>
      <c r="K41" s="63">
        <v>170000</v>
      </c>
      <c r="L41" s="62"/>
      <c r="M41" s="64">
        <v>719881085</v>
      </c>
      <c r="N41" s="62"/>
      <c r="O41" s="64">
        <v>703161154</v>
      </c>
      <c r="P41" s="62"/>
      <c r="Q41" s="64">
        <v>16719931</v>
      </c>
    </row>
    <row r="42" spans="1:17" ht="21.75" customHeight="1" thickBot="1">
      <c r="A42" s="12" t="s">
        <v>65</v>
      </c>
      <c r="C42" s="63"/>
      <c r="D42" s="62"/>
      <c r="E42" s="65">
        <f>SUM(E8:E41)</f>
        <v>173885960297</v>
      </c>
      <c r="F42" s="62"/>
      <c r="G42" s="65">
        <f>SUM(G8:G41)</f>
        <v>191940595519</v>
      </c>
      <c r="H42" s="62"/>
      <c r="I42" s="65">
        <f>SUM(I8:I41)</f>
        <v>-18054635222</v>
      </c>
      <c r="J42" s="62"/>
      <c r="K42" s="63"/>
      <c r="L42" s="62"/>
      <c r="M42" s="65">
        <f>SUM(M8:M41)</f>
        <v>234602192916</v>
      </c>
      <c r="N42" s="62"/>
      <c r="O42" s="65">
        <f>SUM(O8:O41)</f>
        <v>255745256279</v>
      </c>
      <c r="P42" s="62"/>
      <c r="Q42" s="65">
        <f>SUM(Q8:Q41)</f>
        <v>-21143063363</v>
      </c>
    </row>
    <row r="43" spans="1:17" ht="13.5" thickTop="1"/>
    <row r="44" spans="1:17" ht="18.75">
      <c r="I44" s="8">
        <v>17013823102</v>
      </c>
      <c r="Q44" s="8">
        <v>-224202922</v>
      </c>
    </row>
    <row r="45" spans="1:17" ht="18.75">
      <c r="I45" s="30">
        <v>166178273</v>
      </c>
      <c r="Q45" s="8">
        <v>-19738828322</v>
      </c>
    </row>
    <row r="46" spans="1:17" ht="18.75">
      <c r="G46" s="23"/>
      <c r="I46" s="30">
        <v>874633847</v>
      </c>
      <c r="Q46" s="8">
        <v>-1180032119</v>
      </c>
    </row>
    <row r="47" spans="1:17" ht="18.75">
      <c r="I47" s="8">
        <f>I42+I46+I45+I44</f>
        <v>0</v>
      </c>
      <c r="Q47" s="23">
        <f>Q42-Q46-Q45-Q44</f>
        <v>0</v>
      </c>
    </row>
  </sheetData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paperSize="9" scale="6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  <pageSetUpPr fitToPage="1"/>
  </sheetPr>
  <dimension ref="A1:S28"/>
  <sheetViews>
    <sheetView rightToLeft="1" view="pageBreakPreview" zoomScale="60" zoomScaleNormal="100" workbookViewId="0">
      <selection activeCell="P28" sqref="P28:P29"/>
    </sheetView>
  </sheetViews>
  <sheetFormatPr defaultRowHeight="12.75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19.140625" bestFit="1" customWidth="1"/>
    <col min="10" max="10" width="1.28515625" customWidth="1"/>
    <col min="11" max="11" width="15.140625" bestFit="1" customWidth="1"/>
    <col min="12" max="12" width="1.28515625" customWidth="1"/>
    <col min="13" max="13" width="17.42578125" customWidth="1"/>
    <col min="14" max="14" width="1.28515625" customWidth="1"/>
    <col min="15" max="15" width="19.140625" bestFit="1" customWidth="1"/>
    <col min="16" max="16" width="1.28515625" customWidth="1"/>
    <col min="17" max="17" width="16.85546875" bestFit="1" customWidth="1"/>
    <col min="18" max="18" width="1.28515625" customWidth="1"/>
    <col min="19" max="19" width="18.85546875" customWidth="1"/>
    <col min="20" max="20" width="0.28515625" customWidth="1"/>
  </cols>
  <sheetData>
    <row r="1" spans="1:19" ht="29.1" customHeight="1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21.75" customHeight="1">
      <c r="A2" s="75" t="s">
        <v>75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21.75" customHeight="1">
      <c r="A3" s="75" t="s">
        <v>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</row>
    <row r="4" spans="1:19" ht="14.45" customHeight="1"/>
    <row r="5" spans="1:19" ht="14.45" customHeight="1">
      <c r="A5" s="76" t="s">
        <v>93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</row>
    <row r="6" spans="1:19" ht="14.45" customHeight="1">
      <c r="A6" s="77" t="s">
        <v>66</v>
      </c>
      <c r="C6" s="77" t="s">
        <v>105</v>
      </c>
      <c r="D6" s="77"/>
      <c r="E6" s="77"/>
      <c r="F6" s="77"/>
      <c r="G6" s="77"/>
      <c r="I6" s="77" t="s">
        <v>90</v>
      </c>
      <c r="J6" s="77"/>
      <c r="K6" s="77"/>
      <c r="L6" s="77"/>
      <c r="M6" s="77"/>
      <c r="O6" s="77" t="s">
        <v>91</v>
      </c>
      <c r="P6" s="77"/>
      <c r="Q6" s="77"/>
      <c r="R6" s="77"/>
      <c r="S6" s="77"/>
    </row>
    <row r="7" spans="1:19" ht="42">
      <c r="A7" s="77"/>
      <c r="C7" s="15" t="s">
        <v>106</v>
      </c>
      <c r="D7" s="3"/>
      <c r="E7" s="15" t="s">
        <v>107</v>
      </c>
      <c r="F7" s="3"/>
      <c r="G7" s="15" t="s">
        <v>108</v>
      </c>
      <c r="I7" s="15" t="s">
        <v>109</v>
      </c>
      <c r="J7" s="3"/>
      <c r="K7" s="15" t="s">
        <v>110</v>
      </c>
      <c r="L7" s="3"/>
      <c r="M7" s="15" t="s">
        <v>111</v>
      </c>
      <c r="O7" s="15" t="s">
        <v>109</v>
      </c>
      <c r="P7" s="3"/>
      <c r="Q7" s="15" t="s">
        <v>110</v>
      </c>
      <c r="R7" s="3"/>
      <c r="S7" s="15" t="s">
        <v>111</v>
      </c>
    </row>
    <row r="8" spans="1:19" ht="21.75" customHeight="1">
      <c r="A8" s="5" t="s">
        <v>29</v>
      </c>
      <c r="C8" s="38" t="s">
        <v>112</v>
      </c>
      <c r="D8" s="28"/>
      <c r="E8" s="61">
        <v>3937812</v>
      </c>
      <c r="F8" s="62"/>
      <c r="G8" s="61">
        <v>3286</v>
      </c>
      <c r="H8" s="62"/>
      <c r="I8" s="61">
        <v>12939650232</v>
      </c>
      <c r="J8" s="62"/>
      <c r="K8" s="61">
        <v>445014426</v>
      </c>
      <c r="L8" s="62"/>
      <c r="M8" s="61">
        <v>12494635806</v>
      </c>
      <c r="N8" s="62"/>
      <c r="O8" s="61">
        <v>12939650232</v>
      </c>
      <c r="P8" s="62"/>
      <c r="Q8" s="61">
        <v>445014426</v>
      </c>
      <c r="R8" s="62"/>
      <c r="S8" s="61">
        <v>12494635806</v>
      </c>
    </row>
    <row r="9" spans="1:19" ht="21.75" customHeight="1">
      <c r="A9" s="7" t="s">
        <v>44</v>
      </c>
      <c r="C9" s="39" t="s">
        <v>113</v>
      </c>
      <c r="D9" s="28"/>
      <c r="E9" s="63">
        <v>80206</v>
      </c>
      <c r="F9" s="62"/>
      <c r="G9" s="63">
        <v>7500</v>
      </c>
      <c r="H9" s="62"/>
      <c r="I9" s="63">
        <v>0</v>
      </c>
      <c r="J9" s="62"/>
      <c r="K9" s="63">
        <v>0</v>
      </c>
      <c r="L9" s="62"/>
      <c r="M9" s="63">
        <v>0</v>
      </c>
      <c r="N9" s="62"/>
      <c r="O9" s="63">
        <v>601545000</v>
      </c>
      <c r="P9" s="62"/>
      <c r="Q9" s="63">
        <v>31988774</v>
      </c>
      <c r="R9" s="62"/>
      <c r="S9" s="63">
        <v>569556226</v>
      </c>
    </row>
    <row r="10" spans="1:19" ht="21.75" customHeight="1">
      <c r="A10" s="7" t="s">
        <v>39</v>
      </c>
      <c r="C10" s="39" t="s">
        <v>114</v>
      </c>
      <c r="D10" s="28"/>
      <c r="E10" s="63">
        <v>26540327</v>
      </c>
      <c r="F10" s="62"/>
      <c r="G10" s="63">
        <v>700</v>
      </c>
      <c r="H10" s="62"/>
      <c r="I10" s="63">
        <v>0</v>
      </c>
      <c r="J10" s="62"/>
      <c r="K10" s="63">
        <v>0</v>
      </c>
      <c r="L10" s="62"/>
      <c r="M10" s="63">
        <v>0</v>
      </c>
      <c r="N10" s="62"/>
      <c r="O10" s="63">
        <v>18578228900</v>
      </c>
      <c r="P10" s="62"/>
      <c r="Q10" s="63">
        <v>965102800</v>
      </c>
      <c r="R10" s="62"/>
      <c r="S10" s="63">
        <v>17613126100</v>
      </c>
    </row>
    <row r="11" spans="1:19" ht="21.75" customHeight="1">
      <c r="A11" s="7" t="s">
        <v>42</v>
      </c>
      <c r="C11" s="39" t="s">
        <v>115</v>
      </c>
      <c r="D11" s="28"/>
      <c r="E11" s="63">
        <v>194</v>
      </c>
      <c r="F11" s="62"/>
      <c r="G11" s="63">
        <v>4070</v>
      </c>
      <c r="H11" s="62"/>
      <c r="I11" s="63">
        <v>789580</v>
      </c>
      <c r="J11" s="62"/>
      <c r="K11" s="63">
        <v>47283</v>
      </c>
      <c r="L11" s="62"/>
      <c r="M11" s="63">
        <v>742297</v>
      </c>
      <c r="N11" s="62"/>
      <c r="O11" s="63">
        <v>789580</v>
      </c>
      <c r="P11" s="62"/>
      <c r="Q11" s="63">
        <v>47283</v>
      </c>
      <c r="R11" s="62"/>
      <c r="S11" s="63">
        <v>742297</v>
      </c>
    </row>
    <row r="12" spans="1:19" ht="21.75" customHeight="1">
      <c r="A12" s="7" t="s">
        <v>57</v>
      </c>
      <c r="C12" s="39" t="s">
        <v>7</v>
      </c>
      <c r="D12" s="28"/>
      <c r="E12" s="63">
        <v>2181105</v>
      </c>
      <c r="F12" s="62"/>
      <c r="G12" s="63">
        <v>2000</v>
      </c>
      <c r="H12" s="62"/>
      <c r="I12" s="63">
        <v>0</v>
      </c>
      <c r="J12" s="62"/>
      <c r="K12" s="63">
        <v>0</v>
      </c>
      <c r="L12" s="62"/>
      <c r="M12" s="63">
        <v>0</v>
      </c>
      <c r="N12" s="62"/>
      <c r="O12" s="63">
        <v>4362210000</v>
      </c>
      <c r="P12" s="62"/>
      <c r="Q12" s="63">
        <v>258584613</v>
      </c>
      <c r="R12" s="62"/>
      <c r="S12" s="63">
        <v>4103625387</v>
      </c>
    </row>
    <row r="13" spans="1:19" ht="21.75" customHeight="1">
      <c r="A13" s="7" t="s">
        <v>60</v>
      </c>
      <c r="C13" s="39" t="s">
        <v>116</v>
      </c>
      <c r="D13" s="28"/>
      <c r="E13" s="63">
        <v>2920909</v>
      </c>
      <c r="F13" s="62"/>
      <c r="G13" s="63">
        <v>682</v>
      </c>
      <c r="H13" s="62"/>
      <c r="I13" s="63">
        <v>1992059938</v>
      </c>
      <c r="J13" s="62"/>
      <c r="K13" s="63">
        <v>154784190</v>
      </c>
      <c r="L13" s="62"/>
      <c r="M13" s="63">
        <v>1837275748</v>
      </c>
      <c r="N13" s="62"/>
      <c r="O13" s="63">
        <v>1992059938</v>
      </c>
      <c r="P13" s="62"/>
      <c r="Q13" s="63">
        <v>154784190</v>
      </c>
      <c r="R13" s="62"/>
      <c r="S13" s="63">
        <v>1837275748</v>
      </c>
    </row>
    <row r="14" spans="1:19" ht="21.75" customHeight="1">
      <c r="A14" s="7" t="s">
        <v>35</v>
      </c>
      <c r="C14" s="39" t="s">
        <v>117</v>
      </c>
      <c r="D14" s="28"/>
      <c r="E14" s="63">
        <v>2000000</v>
      </c>
      <c r="F14" s="62"/>
      <c r="G14" s="63">
        <v>2110</v>
      </c>
      <c r="H14" s="62"/>
      <c r="I14" s="63">
        <v>4220000000</v>
      </c>
      <c r="J14" s="62"/>
      <c r="K14" s="63">
        <v>54212306</v>
      </c>
      <c r="L14" s="62"/>
      <c r="M14" s="63">
        <v>4165787694</v>
      </c>
      <c r="N14" s="62"/>
      <c r="O14" s="63">
        <v>4220000000</v>
      </c>
      <c r="P14" s="62"/>
      <c r="Q14" s="63">
        <v>54212306</v>
      </c>
      <c r="R14" s="62"/>
      <c r="S14" s="63">
        <v>4165787694</v>
      </c>
    </row>
    <row r="15" spans="1:19" ht="21.75" customHeight="1">
      <c r="A15" s="7" t="s">
        <v>52</v>
      </c>
      <c r="C15" s="39" t="s">
        <v>9</v>
      </c>
      <c r="D15" s="28"/>
      <c r="E15" s="63">
        <v>1210000</v>
      </c>
      <c r="F15" s="62"/>
      <c r="G15" s="63">
        <v>1630</v>
      </c>
      <c r="H15" s="62"/>
      <c r="I15" s="63">
        <v>1972300000</v>
      </c>
      <c r="J15" s="62"/>
      <c r="K15" s="63">
        <v>113321304</v>
      </c>
      <c r="L15" s="62"/>
      <c r="M15" s="63">
        <v>1858978696</v>
      </c>
      <c r="N15" s="62"/>
      <c r="O15" s="63">
        <v>1972300000</v>
      </c>
      <c r="P15" s="62"/>
      <c r="Q15" s="63">
        <v>113321304</v>
      </c>
      <c r="R15" s="62"/>
      <c r="S15" s="63">
        <v>1858978696</v>
      </c>
    </row>
    <row r="16" spans="1:19" ht="21.75" customHeight="1">
      <c r="A16" s="7" t="s">
        <v>20</v>
      </c>
      <c r="C16" s="39" t="s">
        <v>118</v>
      </c>
      <c r="D16" s="28"/>
      <c r="E16" s="63">
        <v>6209134</v>
      </c>
      <c r="F16" s="62"/>
      <c r="G16" s="63">
        <v>310</v>
      </c>
      <c r="H16" s="62"/>
      <c r="I16" s="63">
        <v>1924831540</v>
      </c>
      <c r="J16" s="62"/>
      <c r="K16" s="63">
        <v>102358097</v>
      </c>
      <c r="L16" s="62"/>
      <c r="M16" s="63">
        <v>1822473443</v>
      </c>
      <c r="N16" s="62"/>
      <c r="O16" s="63">
        <v>1924831540</v>
      </c>
      <c r="P16" s="62"/>
      <c r="Q16" s="63">
        <v>102358097</v>
      </c>
      <c r="R16" s="62"/>
      <c r="S16" s="63">
        <v>1822473443</v>
      </c>
    </row>
    <row r="17" spans="1:19" ht="21.75" customHeight="1">
      <c r="A17" s="7" t="s">
        <v>26</v>
      </c>
      <c r="C17" s="39" t="s">
        <v>119</v>
      </c>
      <c r="D17" s="28"/>
      <c r="E17" s="63">
        <v>348493</v>
      </c>
      <c r="F17" s="62"/>
      <c r="G17" s="63">
        <v>24300</v>
      </c>
      <c r="H17" s="62"/>
      <c r="I17" s="63">
        <v>0</v>
      </c>
      <c r="J17" s="62"/>
      <c r="K17" s="63">
        <v>0</v>
      </c>
      <c r="L17" s="62"/>
      <c r="M17" s="63">
        <v>0</v>
      </c>
      <c r="N17" s="62"/>
      <c r="O17" s="63">
        <v>8468379900</v>
      </c>
      <c r="P17" s="62"/>
      <c r="Q17" s="63">
        <v>0</v>
      </c>
      <c r="R17" s="62"/>
      <c r="S17" s="63">
        <v>8468379900</v>
      </c>
    </row>
    <row r="18" spans="1:19" ht="21.75" customHeight="1">
      <c r="A18" s="7" t="s">
        <v>30</v>
      </c>
      <c r="C18" s="39" t="s">
        <v>120</v>
      </c>
      <c r="D18" s="28"/>
      <c r="E18" s="63">
        <v>348000</v>
      </c>
      <c r="F18" s="62"/>
      <c r="G18" s="63">
        <v>3100</v>
      </c>
      <c r="H18" s="62"/>
      <c r="I18" s="63">
        <v>0</v>
      </c>
      <c r="J18" s="62"/>
      <c r="K18" s="63">
        <v>0</v>
      </c>
      <c r="L18" s="62"/>
      <c r="M18" s="63">
        <v>0</v>
      </c>
      <c r="N18" s="62"/>
      <c r="O18" s="63">
        <v>1078800000</v>
      </c>
      <c r="P18" s="62"/>
      <c r="Q18" s="63">
        <v>102328828</v>
      </c>
      <c r="R18" s="62"/>
      <c r="S18" s="63">
        <v>976471172</v>
      </c>
    </row>
    <row r="19" spans="1:19" ht="21.75" customHeight="1">
      <c r="A19" s="7" t="s">
        <v>64</v>
      </c>
      <c r="C19" s="39" t="s">
        <v>119</v>
      </c>
      <c r="D19" s="28"/>
      <c r="E19" s="63">
        <v>634197</v>
      </c>
      <c r="F19" s="62"/>
      <c r="G19" s="63">
        <v>4300</v>
      </c>
      <c r="H19" s="62"/>
      <c r="I19" s="63">
        <v>0</v>
      </c>
      <c r="J19" s="62"/>
      <c r="K19" s="63">
        <v>0</v>
      </c>
      <c r="L19" s="62"/>
      <c r="M19" s="63">
        <v>0</v>
      </c>
      <c r="N19" s="62"/>
      <c r="O19" s="63">
        <v>2727047100</v>
      </c>
      <c r="P19" s="62"/>
      <c r="Q19" s="63">
        <v>303742921</v>
      </c>
      <c r="R19" s="62"/>
      <c r="S19" s="63">
        <v>2423304179</v>
      </c>
    </row>
    <row r="20" spans="1:19" ht="21.75" customHeight="1">
      <c r="A20" s="7" t="s">
        <v>43</v>
      </c>
      <c r="C20" s="39" t="s">
        <v>121</v>
      </c>
      <c r="D20" s="28"/>
      <c r="E20" s="63">
        <v>468212</v>
      </c>
      <c r="F20" s="62"/>
      <c r="G20" s="63">
        <v>22200</v>
      </c>
      <c r="H20" s="62"/>
      <c r="I20" s="63">
        <v>0</v>
      </c>
      <c r="J20" s="62"/>
      <c r="K20" s="63">
        <v>0</v>
      </c>
      <c r="L20" s="62"/>
      <c r="M20" s="63">
        <v>0</v>
      </c>
      <c r="N20" s="62"/>
      <c r="O20" s="63">
        <v>10394306400</v>
      </c>
      <c r="P20" s="62"/>
      <c r="Q20" s="63">
        <v>0</v>
      </c>
      <c r="R20" s="62"/>
      <c r="S20" s="63">
        <v>10394306400</v>
      </c>
    </row>
    <row r="21" spans="1:19" ht="21.75" customHeight="1">
      <c r="A21" s="7" t="s">
        <v>24</v>
      </c>
      <c r="C21" s="39" t="s">
        <v>116</v>
      </c>
      <c r="D21" s="28"/>
      <c r="E21" s="63">
        <v>4600000</v>
      </c>
      <c r="F21" s="62"/>
      <c r="G21" s="63">
        <v>1900</v>
      </c>
      <c r="H21" s="62"/>
      <c r="I21" s="63">
        <v>8740000000</v>
      </c>
      <c r="J21" s="62"/>
      <c r="K21" s="63">
        <v>23879781</v>
      </c>
      <c r="L21" s="62"/>
      <c r="M21" s="63">
        <v>8716120219</v>
      </c>
      <c r="N21" s="62"/>
      <c r="O21" s="63">
        <v>8740000000</v>
      </c>
      <c r="P21" s="62"/>
      <c r="Q21" s="63">
        <v>23879781</v>
      </c>
      <c r="R21" s="62"/>
      <c r="S21" s="63">
        <v>8716120219</v>
      </c>
    </row>
    <row r="22" spans="1:19" ht="21.75" customHeight="1">
      <c r="A22" s="7" t="s">
        <v>19</v>
      </c>
      <c r="C22" s="39" t="s">
        <v>122</v>
      </c>
      <c r="D22" s="28"/>
      <c r="E22" s="63">
        <v>64232</v>
      </c>
      <c r="F22" s="62"/>
      <c r="G22" s="63">
        <v>1920</v>
      </c>
      <c r="H22" s="62"/>
      <c r="I22" s="63">
        <v>0</v>
      </c>
      <c r="J22" s="62"/>
      <c r="K22" s="63">
        <v>0</v>
      </c>
      <c r="L22" s="62"/>
      <c r="M22" s="63">
        <v>0</v>
      </c>
      <c r="N22" s="62"/>
      <c r="O22" s="63">
        <v>123325440</v>
      </c>
      <c r="P22" s="62"/>
      <c r="Q22" s="63">
        <v>11767111</v>
      </c>
      <c r="R22" s="62"/>
      <c r="S22" s="63">
        <v>111558329</v>
      </c>
    </row>
    <row r="23" spans="1:19" ht="21.75" customHeight="1">
      <c r="A23" s="7" t="s">
        <v>45</v>
      </c>
      <c r="C23" s="39" t="s">
        <v>123</v>
      </c>
      <c r="D23" s="28"/>
      <c r="E23" s="63">
        <v>10000000</v>
      </c>
      <c r="F23" s="62"/>
      <c r="G23" s="63">
        <v>700</v>
      </c>
      <c r="H23" s="62"/>
      <c r="I23" s="63">
        <v>0</v>
      </c>
      <c r="J23" s="62"/>
      <c r="K23" s="63">
        <v>0</v>
      </c>
      <c r="L23" s="62"/>
      <c r="M23" s="63">
        <v>0</v>
      </c>
      <c r="N23" s="62"/>
      <c r="O23" s="63">
        <v>7000000000</v>
      </c>
      <c r="P23" s="62"/>
      <c r="Q23" s="63">
        <v>0</v>
      </c>
      <c r="R23" s="62"/>
      <c r="S23" s="63">
        <v>7000000000</v>
      </c>
    </row>
    <row r="24" spans="1:19" ht="21.75" customHeight="1">
      <c r="A24" s="9" t="s">
        <v>37</v>
      </c>
      <c r="C24" s="39" t="s">
        <v>124</v>
      </c>
      <c r="D24" s="28"/>
      <c r="E24" s="63">
        <v>1000000</v>
      </c>
      <c r="F24" s="62"/>
      <c r="G24" s="63">
        <v>2480</v>
      </c>
      <c r="H24" s="62"/>
      <c r="I24" s="64">
        <v>0</v>
      </c>
      <c r="J24" s="62"/>
      <c r="K24" s="64">
        <v>0</v>
      </c>
      <c r="L24" s="62"/>
      <c r="M24" s="64">
        <v>0</v>
      </c>
      <c r="N24" s="62"/>
      <c r="O24" s="64">
        <v>2480000000</v>
      </c>
      <c r="P24" s="62"/>
      <c r="Q24" s="64">
        <v>292205438</v>
      </c>
      <c r="R24" s="62"/>
      <c r="S24" s="64">
        <v>2187794562</v>
      </c>
    </row>
    <row r="25" spans="1:19" ht="21.75" customHeight="1">
      <c r="A25" s="12" t="s">
        <v>65</v>
      </c>
      <c r="C25" s="8"/>
      <c r="E25" s="67"/>
      <c r="F25" s="35"/>
      <c r="G25" s="67"/>
      <c r="H25" s="35"/>
      <c r="I25" s="66">
        <f>SUM(I8:I24)</f>
        <v>31789631290</v>
      </c>
      <c r="J25" s="35"/>
      <c r="K25" s="66">
        <f>SUM(K8:K24)</f>
        <v>893617387</v>
      </c>
      <c r="L25" s="35"/>
      <c r="M25" s="66">
        <f>SUM(M8:M24)</f>
        <v>30896013903</v>
      </c>
      <c r="N25" s="35"/>
      <c r="O25" s="66">
        <f>SUM(O8:O24)</f>
        <v>87603474030</v>
      </c>
      <c r="P25" s="35"/>
      <c r="Q25" s="66">
        <f>SUM(Q8:Q24)</f>
        <v>2859337872</v>
      </c>
      <c r="R25" s="35"/>
      <c r="S25" s="66">
        <f>SUM(S8:S24)</f>
        <v>84744136158</v>
      </c>
    </row>
    <row r="27" spans="1:19">
      <c r="M27" s="23"/>
      <c r="Q27" s="35"/>
    </row>
    <row r="28" spans="1:19">
      <c r="M28" s="23"/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0</vt:lpstr>
      <vt:lpstr>1-1</vt:lpstr>
      <vt:lpstr>2-1</vt:lpstr>
      <vt:lpstr>2</vt:lpstr>
      <vt:lpstr>1-2</vt:lpstr>
      <vt:lpstr>2-2</vt:lpstr>
      <vt:lpstr>3-2</vt:lpstr>
      <vt:lpstr>درآمد ناشی از فروش</vt:lpstr>
      <vt:lpstr>درآمد سود سهام</vt:lpstr>
      <vt:lpstr>سود سپرده بانکی</vt:lpstr>
      <vt:lpstr>درآمد ناشی از تغییر قیمت اوراق</vt:lpstr>
      <vt:lpstr>'0'!Print_Area</vt:lpstr>
      <vt:lpstr>'1-1'!Print_Area</vt:lpstr>
      <vt:lpstr>'1-2'!Print_Area</vt:lpstr>
      <vt:lpstr>'2'!Print_Area</vt:lpstr>
      <vt:lpstr>'2-1'!Print_Area</vt:lpstr>
      <vt:lpstr>'2-2'!Print_Area</vt:lpstr>
      <vt:lpstr>'3-2'!Print_Area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'سود سپرده بانکی'!Print_Area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/>
  <dc:description/>
  <cp:lastModifiedBy>Ali Solgi</cp:lastModifiedBy>
  <cp:lastPrinted>2024-06-30T09:14:21Z</cp:lastPrinted>
  <dcterms:created xsi:type="dcterms:W3CDTF">2024-06-22T06:50:59Z</dcterms:created>
  <dcterms:modified xsi:type="dcterms:W3CDTF">2024-06-30T10:13:58Z</dcterms:modified>
</cp:coreProperties>
</file>