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8\"/>
    </mc:Choice>
  </mc:AlternateContent>
  <xr:revisionPtr revIDLastSave="0" documentId="13_ncr:1_{7236A6C4-9AA2-4FC1-B810-E901B4947560}" xr6:coauthVersionLast="47" xr6:coauthVersionMax="47" xr10:uidLastSave="{00000000-0000-0000-0000-000000000000}"/>
  <bookViews>
    <workbookView xWindow="-120" yWindow="-120" windowWidth="29040" windowHeight="15840" tabRatio="947" firstSheet="3" activeTab="16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" sheetId="11" r:id="rId8"/>
    <sheet name="درآمد سپرده بانکی" sheetId="13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اعمال اختیار" sheetId="20" r:id="rId15"/>
    <sheet name="درآمد ناشی از تغییر قیمت اوراق" sheetId="21" r:id="rId16"/>
    <sheet name="سود ترجیحی" sheetId="24" r:id="rId17"/>
  </sheets>
  <externalReferences>
    <externalReference r:id="rId18"/>
  </externalReferences>
  <definedNames>
    <definedName name="_xlnm.Print_Area" localSheetId="3">اوراق!$A$1:$AL$11</definedName>
    <definedName name="_xlnm.Print_Area" localSheetId="2">'اوراق مشتقه'!$A$1:$AX$19</definedName>
    <definedName name="_xlnm.Print_Area" localSheetId="5">درآمد!$A$1:$K$12</definedName>
    <definedName name="_xlnm.Print_Area" localSheetId="14">'درآمد اعمال اختیار'!$A$1:$M$50</definedName>
    <definedName name="_xlnm.Print_Area" localSheetId="8">'درآمد سپرده بانکی'!$A$1:$J$11</definedName>
    <definedName name="_xlnm.Print_Area" localSheetId="7">'درآمد سرمایه گذاری در اوراق'!$A$1:$R$12</definedName>
    <definedName name="_xlnm.Print_Area" localSheetId="6">'درآمد سرمایه گذاری در سهام'!$A$1:$V$114</definedName>
    <definedName name="_xlnm.Print_Area" localSheetId="10">'درآمد سود سهام'!$A$1:$T$40</definedName>
    <definedName name="_xlnm.Print_Area" localSheetId="15">'درآمد ناشی از تغییر قیمت اوراق'!$A$1:$R$49</definedName>
    <definedName name="_xlnm.Print_Area" localSheetId="13">'درآمد ناشی از فروش'!$A$1:$Q$67</definedName>
    <definedName name="_xlnm.Print_Area" localSheetId="9">'سایر درآمدها'!$A$1:$F$10</definedName>
    <definedName name="_xlnm.Print_Area" localSheetId="4">سپرده!$A$1:$L$11</definedName>
    <definedName name="_xlnm.Print_Area" localSheetId="11">'سود اوراق بهادار'!$A$1:$R$10</definedName>
    <definedName name="_xlnm.Print_Area" localSheetId="16">'سود ترجیحی'!$A$1:$H$17</definedName>
    <definedName name="_xlnm.Print_Area" localSheetId="12">'سود سپرده بانکی'!$A$1:$N$11</definedName>
    <definedName name="_xlnm.Print_Area" localSheetId="1">سهام!$A$1:$AA$44</definedName>
  </definedNames>
  <calcPr calcId="191029"/>
</workbook>
</file>

<file path=xl/calcChain.xml><?xml version="1.0" encoding="utf-8"?>
<calcChain xmlns="http://schemas.openxmlformats.org/spreadsheetml/2006/main">
  <c r="M10" i="8" l="1"/>
  <c r="M11" i="8"/>
  <c r="I44" i="21"/>
  <c r="Q9" i="19"/>
  <c r="Q10" i="19"/>
  <c r="Q11" i="19"/>
  <c r="Q12" i="19"/>
  <c r="Q13" i="19"/>
  <c r="Q14" i="19"/>
  <c r="Q15" i="19"/>
  <c r="Q16" i="19"/>
  <c r="Q17" i="19"/>
  <c r="Q18" i="19"/>
  <c r="Q19" i="19"/>
  <c r="Q20" i="19"/>
  <c r="Q67" i="19" s="1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8" i="19"/>
  <c r="I9" i="19"/>
  <c r="S9" i="19" s="1"/>
  <c r="I10" i="19"/>
  <c r="I11" i="19"/>
  <c r="I12" i="19"/>
  <c r="S12" i="19" s="1"/>
  <c r="I13" i="19"/>
  <c r="I14" i="19"/>
  <c r="S14" i="19" s="1"/>
  <c r="I15" i="19"/>
  <c r="S15" i="19" s="1"/>
  <c r="I16" i="19"/>
  <c r="S16" i="19" s="1"/>
  <c r="I17" i="19"/>
  <c r="S17" i="19" s="1"/>
  <c r="I18" i="19"/>
  <c r="S18" i="19" s="1"/>
  <c r="I19" i="19"/>
  <c r="S19" i="19" s="1"/>
  <c r="I20" i="19"/>
  <c r="S20" i="19" s="1"/>
  <c r="I21" i="19"/>
  <c r="I22" i="19"/>
  <c r="I23" i="19"/>
  <c r="S23" i="19" s="1"/>
  <c r="I24" i="19"/>
  <c r="I25" i="19"/>
  <c r="I26" i="19"/>
  <c r="I27" i="19"/>
  <c r="S27" i="19" s="1"/>
  <c r="I8" i="19"/>
  <c r="S8" i="19" s="1"/>
  <c r="S10" i="19"/>
  <c r="S13" i="19"/>
  <c r="S21" i="19"/>
  <c r="S22" i="19"/>
  <c r="S24" i="19"/>
  <c r="S25" i="19"/>
  <c r="S26" i="19"/>
  <c r="O67" i="19"/>
  <c r="M67" i="19"/>
  <c r="K67" i="19"/>
  <c r="M10" i="17"/>
  <c r="G10" i="17"/>
  <c r="O40" i="15"/>
  <c r="S11" i="19" l="1"/>
  <c r="F10" i="24"/>
  <c r="E10" i="24"/>
  <c r="D10" i="24"/>
  <c r="A3" i="24"/>
  <c r="A1" i="24"/>
  <c r="E75" i="9" l="1"/>
  <c r="E76" i="9"/>
  <c r="E77" i="9"/>
  <c r="E78" i="9"/>
  <c r="E79" i="9"/>
  <c r="E80" i="9"/>
  <c r="I48" i="21"/>
  <c r="I47" i="21"/>
  <c r="I46" i="21"/>
  <c r="I45" i="21"/>
  <c r="I43" i="21"/>
  <c r="E73" i="9" s="1"/>
  <c r="I42" i="21"/>
  <c r="S74" i="9" s="1"/>
  <c r="I41" i="21"/>
  <c r="I40" i="21"/>
  <c r="I39" i="21"/>
  <c r="I38" i="21"/>
  <c r="I37" i="21"/>
  <c r="I36" i="21"/>
  <c r="I35" i="21"/>
  <c r="I34" i="21"/>
  <c r="I33" i="21"/>
  <c r="I32" i="21"/>
  <c r="E30" i="9" s="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S83" i="9"/>
  <c r="S81" i="9"/>
  <c r="S79" i="9"/>
  <c r="S103" i="9"/>
  <c r="O15" i="9"/>
  <c r="O30" i="9"/>
  <c r="C49" i="21"/>
  <c r="E49" i="21"/>
  <c r="G49" i="21"/>
  <c r="K49" i="21"/>
  <c r="M49" i="21"/>
  <c r="O49" i="21"/>
  <c r="G13" i="9"/>
  <c r="G21" i="9"/>
  <c r="G25" i="9"/>
  <c r="C114" i="9"/>
  <c r="Q74" i="9"/>
  <c r="Q75" i="9"/>
  <c r="S75" i="9" s="1"/>
  <c r="Q76" i="9"/>
  <c r="S76" i="9" s="1"/>
  <c r="Q77" i="9"/>
  <c r="S77" i="9" s="1"/>
  <c r="Q78" i="9"/>
  <c r="S78" i="9" s="1"/>
  <c r="Q79" i="9"/>
  <c r="Q80" i="9"/>
  <c r="Q81" i="9"/>
  <c r="Q82" i="9"/>
  <c r="S82" i="9" s="1"/>
  <c r="Q83" i="9"/>
  <c r="Q84" i="9"/>
  <c r="S84" i="9" s="1"/>
  <c r="Q85" i="9"/>
  <c r="S85" i="9" s="1"/>
  <c r="Q86" i="9"/>
  <c r="S86" i="9" s="1"/>
  <c r="Q87" i="9"/>
  <c r="S87" i="9" s="1"/>
  <c r="Q88" i="9"/>
  <c r="S88" i="9" s="1"/>
  <c r="Q89" i="9"/>
  <c r="S89" i="9" s="1"/>
  <c r="Q90" i="9"/>
  <c r="S90" i="9" s="1"/>
  <c r="Q91" i="9"/>
  <c r="S91" i="9" s="1"/>
  <c r="Q92" i="9"/>
  <c r="S92" i="9" s="1"/>
  <c r="Q93" i="9"/>
  <c r="S93" i="9" s="1"/>
  <c r="Q94" i="9"/>
  <c r="S94" i="9" s="1"/>
  <c r="Q95" i="9"/>
  <c r="S95" i="9" s="1"/>
  <c r="Q96" i="9"/>
  <c r="S96" i="9" s="1"/>
  <c r="Q97" i="9"/>
  <c r="S97" i="9" s="1"/>
  <c r="Q98" i="9"/>
  <c r="S98" i="9" s="1"/>
  <c r="Q99" i="9"/>
  <c r="S99" i="9" s="1"/>
  <c r="Q100" i="9"/>
  <c r="S100" i="9" s="1"/>
  <c r="Q101" i="9"/>
  <c r="S101" i="9" s="1"/>
  <c r="Q102" i="9"/>
  <c r="S102" i="9" s="1"/>
  <c r="Q103" i="9"/>
  <c r="Q104" i="9"/>
  <c r="S104" i="9" s="1"/>
  <c r="Q105" i="9"/>
  <c r="S105" i="9" s="1"/>
  <c r="Q106" i="9"/>
  <c r="S106" i="9" s="1"/>
  <c r="Q107" i="9"/>
  <c r="S107" i="9" s="1"/>
  <c r="Q108" i="9"/>
  <c r="S108" i="9" s="1"/>
  <c r="Q109" i="9"/>
  <c r="S109" i="9" s="1"/>
  <c r="Q110" i="9"/>
  <c r="S110" i="9" s="1"/>
  <c r="Q111" i="9"/>
  <c r="S111" i="9" s="1"/>
  <c r="Q112" i="9"/>
  <c r="S112" i="9" s="1"/>
  <c r="Q113" i="9"/>
  <c r="S113" i="9" s="1"/>
  <c r="Q73" i="9"/>
  <c r="S73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S28" i="9" s="1"/>
  <c r="Q29" i="9"/>
  <c r="Q30" i="9"/>
  <c r="Q31" i="9"/>
  <c r="Q32" i="9"/>
  <c r="Q33" i="9"/>
  <c r="Q34" i="9"/>
  <c r="Q35" i="9"/>
  <c r="S35" i="9" s="1"/>
  <c r="Q36" i="9"/>
  <c r="S36" i="9" s="1"/>
  <c r="Q37" i="9"/>
  <c r="Q38" i="9"/>
  <c r="Q39" i="9"/>
  <c r="S39" i="9" s="1"/>
  <c r="Q40" i="9"/>
  <c r="S40" i="9" s="1"/>
  <c r="Q41" i="9"/>
  <c r="S41" i="9" s="1"/>
  <c r="Q42" i="9"/>
  <c r="S42" i="9" s="1"/>
  <c r="Q43" i="9"/>
  <c r="S43" i="9" s="1"/>
  <c r="Q44" i="9"/>
  <c r="Q45" i="9"/>
  <c r="Q46" i="9"/>
  <c r="S46" i="9" s="1"/>
  <c r="Q47" i="9"/>
  <c r="S47" i="9" s="1"/>
  <c r="Q48" i="9"/>
  <c r="Q49" i="9"/>
  <c r="Q50" i="9"/>
  <c r="S50" i="9" s="1"/>
  <c r="Q51" i="9"/>
  <c r="S51" i="9" s="1"/>
  <c r="Q52" i="9"/>
  <c r="S52" i="9" s="1"/>
  <c r="Q53" i="9"/>
  <c r="S53" i="9" s="1"/>
  <c r="Q54" i="9"/>
  <c r="Q55" i="9"/>
  <c r="S55" i="9" s="1"/>
  <c r="Q56" i="9"/>
  <c r="S56" i="9" s="1"/>
  <c r="Q57" i="9"/>
  <c r="Q58" i="9"/>
  <c r="Q59" i="9"/>
  <c r="Q60" i="9"/>
  <c r="Q61" i="9"/>
  <c r="Q62" i="9"/>
  <c r="S62" i="9" s="1"/>
  <c r="Q63" i="9"/>
  <c r="Q64" i="9"/>
  <c r="Q65" i="9"/>
  <c r="Q66" i="9"/>
  <c r="S66" i="9" s="1"/>
  <c r="Q9" i="9"/>
  <c r="O10" i="9"/>
  <c r="O11" i="9"/>
  <c r="O12" i="9"/>
  <c r="O13" i="9"/>
  <c r="O14" i="9"/>
  <c r="O16" i="9"/>
  <c r="O17" i="9"/>
  <c r="O18" i="9"/>
  <c r="O19" i="9"/>
  <c r="O20" i="9"/>
  <c r="O21" i="9"/>
  <c r="O22" i="9"/>
  <c r="O23" i="9"/>
  <c r="O24" i="9"/>
  <c r="O25" i="9"/>
  <c r="O26" i="9"/>
  <c r="O27" i="9"/>
  <c r="O31" i="9"/>
  <c r="O32" i="9"/>
  <c r="O34" i="9"/>
  <c r="O45" i="9"/>
  <c r="O49" i="9"/>
  <c r="O59" i="9"/>
  <c r="O67" i="9"/>
  <c r="S67" i="9" s="1"/>
  <c r="O68" i="9"/>
  <c r="S68" i="9" s="1"/>
  <c r="O69" i="9"/>
  <c r="O70" i="9"/>
  <c r="S70" i="9" s="1"/>
  <c r="O71" i="9"/>
  <c r="S71" i="9" s="1"/>
  <c r="O72" i="9"/>
  <c r="S72" i="9" s="1"/>
  <c r="O9" i="9"/>
  <c r="M11" i="9"/>
  <c r="M12" i="9"/>
  <c r="M13" i="9"/>
  <c r="M15" i="9"/>
  <c r="M16" i="9"/>
  <c r="M17" i="9"/>
  <c r="M18" i="9"/>
  <c r="M20" i="9"/>
  <c r="M23" i="9"/>
  <c r="M24" i="9"/>
  <c r="M25" i="9"/>
  <c r="M26" i="9"/>
  <c r="M27" i="9"/>
  <c r="M29" i="9"/>
  <c r="M31" i="9"/>
  <c r="M33" i="9"/>
  <c r="M34" i="9"/>
  <c r="M37" i="9"/>
  <c r="M38" i="9"/>
  <c r="M44" i="9"/>
  <c r="M48" i="9"/>
  <c r="M54" i="9"/>
  <c r="M57" i="9"/>
  <c r="M58" i="9"/>
  <c r="M59" i="9"/>
  <c r="M60" i="9"/>
  <c r="M61" i="9"/>
  <c r="M63" i="9"/>
  <c r="M64" i="9"/>
  <c r="M65" i="9"/>
  <c r="M69" i="9"/>
  <c r="M9" i="9"/>
  <c r="G74" i="9"/>
  <c r="G75" i="9"/>
  <c r="G76" i="9"/>
  <c r="G77" i="9"/>
  <c r="G78" i="9"/>
  <c r="G79" i="9"/>
  <c r="G80" i="9"/>
  <c r="G81" i="9"/>
  <c r="G82" i="9"/>
  <c r="I82" i="9" s="1"/>
  <c r="G83" i="9"/>
  <c r="G84" i="9"/>
  <c r="I84" i="9" s="1"/>
  <c r="G85" i="9"/>
  <c r="G86" i="9"/>
  <c r="G87" i="9"/>
  <c r="I87" i="9" s="1"/>
  <c r="G88" i="9"/>
  <c r="I88" i="9" s="1"/>
  <c r="G89" i="9"/>
  <c r="I89" i="9" s="1"/>
  <c r="G90" i="9"/>
  <c r="I90" i="9" s="1"/>
  <c r="G91" i="9"/>
  <c r="I91" i="9" s="1"/>
  <c r="G92" i="9"/>
  <c r="I92" i="9" s="1"/>
  <c r="G93" i="9"/>
  <c r="I93" i="9" s="1"/>
  <c r="G94" i="9"/>
  <c r="I94" i="9" s="1"/>
  <c r="G95" i="9"/>
  <c r="I95" i="9" s="1"/>
  <c r="G96" i="9"/>
  <c r="I96" i="9" s="1"/>
  <c r="G97" i="9"/>
  <c r="I97" i="9" s="1"/>
  <c r="G98" i="9"/>
  <c r="I98" i="9" s="1"/>
  <c r="G99" i="9"/>
  <c r="I99" i="9" s="1"/>
  <c r="G100" i="9"/>
  <c r="I100" i="9" s="1"/>
  <c r="G101" i="9"/>
  <c r="I101" i="9" s="1"/>
  <c r="G102" i="9"/>
  <c r="I102" i="9" s="1"/>
  <c r="G103" i="9"/>
  <c r="I103" i="9" s="1"/>
  <c r="G104" i="9"/>
  <c r="I104" i="9" s="1"/>
  <c r="G105" i="9"/>
  <c r="I105" i="9" s="1"/>
  <c r="G106" i="9"/>
  <c r="I106" i="9" s="1"/>
  <c r="G107" i="9"/>
  <c r="I107" i="9" s="1"/>
  <c r="G108" i="9"/>
  <c r="I108" i="9" s="1"/>
  <c r="G109" i="9"/>
  <c r="I109" i="9" s="1"/>
  <c r="G110" i="9"/>
  <c r="I110" i="9" s="1"/>
  <c r="G111" i="9"/>
  <c r="I111" i="9" s="1"/>
  <c r="G112" i="9"/>
  <c r="I112" i="9" s="1"/>
  <c r="G113" i="9"/>
  <c r="I113" i="9" s="1"/>
  <c r="G73" i="9"/>
  <c r="G65" i="9"/>
  <c r="I65" i="9" s="1"/>
  <c r="G10" i="9"/>
  <c r="G11" i="9"/>
  <c r="G12" i="9"/>
  <c r="G14" i="9"/>
  <c r="G15" i="9"/>
  <c r="G16" i="9"/>
  <c r="G17" i="9"/>
  <c r="G18" i="9"/>
  <c r="G19" i="9"/>
  <c r="G20" i="9"/>
  <c r="G22" i="9"/>
  <c r="G23" i="9"/>
  <c r="G24" i="9"/>
  <c r="G26" i="9"/>
  <c r="G27" i="9"/>
  <c r="G34" i="9"/>
  <c r="G35" i="9"/>
  <c r="I35" i="9" s="1"/>
  <c r="G37" i="9"/>
  <c r="I37" i="9" s="1"/>
  <c r="G46" i="9"/>
  <c r="I46" i="9" s="1"/>
  <c r="G47" i="9"/>
  <c r="I47" i="9" s="1"/>
  <c r="G49" i="9"/>
  <c r="G58" i="9"/>
  <c r="I58" i="9" s="1"/>
  <c r="G59" i="9"/>
  <c r="G61" i="9"/>
  <c r="I61" i="9" s="1"/>
  <c r="G63" i="9"/>
  <c r="I63" i="9" s="1"/>
  <c r="G9" i="9"/>
  <c r="E10" i="9"/>
  <c r="I10" i="9" s="1"/>
  <c r="E11" i="9"/>
  <c r="E12" i="9"/>
  <c r="E13" i="9"/>
  <c r="E14" i="9"/>
  <c r="E16" i="9"/>
  <c r="E17" i="9"/>
  <c r="E18" i="9"/>
  <c r="E19" i="9"/>
  <c r="E20" i="9"/>
  <c r="E21" i="9"/>
  <c r="E22" i="9"/>
  <c r="E23" i="9"/>
  <c r="E24" i="9"/>
  <c r="E25" i="9"/>
  <c r="E26" i="9"/>
  <c r="E27" i="9"/>
  <c r="E31" i="9"/>
  <c r="E32" i="9"/>
  <c r="E34" i="9"/>
  <c r="E45" i="9"/>
  <c r="E49" i="9"/>
  <c r="E59" i="9"/>
  <c r="E67" i="9"/>
  <c r="I67" i="9" s="1"/>
  <c r="E68" i="9"/>
  <c r="I68" i="9" s="1"/>
  <c r="E69" i="9"/>
  <c r="I69" i="9" s="1"/>
  <c r="E70" i="9"/>
  <c r="I70" i="9" s="1"/>
  <c r="E71" i="9"/>
  <c r="I71" i="9" s="1"/>
  <c r="E72" i="9"/>
  <c r="I72" i="9" s="1"/>
  <c r="E9" i="9"/>
  <c r="O9" i="11"/>
  <c r="O12" i="11" s="1"/>
  <c r="M11" i="11"/>
  <c r="M12" i="11" s="1"/>
  <c r="K11" i="11"/>
  <c r="G9" i="11"/>
  <c r="I9" i="11" s="1"/>
  <c r="E11" i="11"/>
  <c r="C11" i="11"/>
  <c r="C10" i="11"/>
  <c r="C11" i="13"/>
  <c r="E10" i="13" s="1"/>
  <c r="G11" i="13"/>
  <c r="F10" i="8" s="1"/>
  <c r="J10" i="8" s="1"/>
  <c r="I10" i="13"/>
  <c r="I8" i="13"/>
  <c r="E9" i="13"/>
  <c r="E8" i="13"/>
  <c r="C10" i="14"/>
  <c r="E10" i="14"/>
  <c r="F11" i="8" s="1"/>
  <c r="J11" i="8" s="1"/>
  <c r="D50" i="20"/>
  <c r="H50" i="20"/>
  <c r="F50" i="20"/>
  <c r="J50" i="20"/>
  <c r="L50" i="20"/>
  <c r="I28" i="19"/>
  <c r="G28" i="9" s="1"/>
  <c r="I28" i="9" s="1"/>
  <c r="I29" i="19"/>
  <c r="G29" i="9" s="1"/>
  <c r="I29" i="9" s="1"/>
  <c r="I30" i="19"/>
  <c r="G30" i="9" s="1"/>
  <c r="I31" i="19"/>
  <c r="G31" i="9" s="1"/>
  <c r="I32" i="19"/>
  <c r="G32" i="9" s="1"/>
  <c r="I33" i="19"/>
  <c r="G33" i="9" s="1"/>
  <c r="I33" i="9" s="1"/>
  <c r="I34" i="19"/>
  <c r="I35" i="19"/>
  <c r="I36" i="19"/>
  <c r="G36" i="9" s="1"/>
  <c r="I36" i="9" s="1"/>
  <c r="I37" i="19"/>
  <c r="I38" i="19"/>
  <c r="G38" i="9" s="1"/>
  <c r="I38" i="9" s="1"/>
  <c r="I39" i="19"/>
  <c r="G39" i="9" s="1"/>
  <c r="I39" i="9" s="1"/>
  <c r="I40" i="19"/>
  <c r="G40" i="9" s="1"/>
  <c r="I40" i="9" s="1"/>
  <c r="I41" i="19"/>
  <c r="G41" i="9" s="1"/>
  <c r="I41" i="9" s="1"/>
  <c r="I42" i="19"/>
  <c r="G42" i="9" s="1"/>
  <c r="I42" i="9" s="1"/>
  <c r="I43" i="19"/>
  <c r="G43" i="9" s="1"/>
  <c r="I43" i="9" s="1"/>
  <c r="I44" i="19"/>
  <c r="G44" i="9" s="1"/>
  <c r="I44" i="9" s="1"/>
  <c r="I45" i="19"/>
  <c r="G45" i="9" s="1"/>
  <c r="I46" i="19"/>
  <c r="I47" i="19"/>
  <c r="I48" i="19"/>
  <c r="G48" i="9" s="1"/>
  <c r="I48" i="9" s="1"/>
  <c r="I49" i="19"/>
  <c r="I50" i="19"/>
  <c r="G50" i="9" s="1"/>
  <c r="I50" i="9" s="1"/>
  <c r="I51" i="19"/>
  <c r="G51" i="9" s="1"/>
  <c r="I51" i="9" s="1"/>
  <c r="I52" i="19"/>
  <c r="G52" i="9" s="1"/>
  <c r="I52" i="9" s="1"/>
  <c r="I53" i="19"/>
  <c r="G53" i="9" s="1"/>
  <c r="I53" i="9" s="1"/>
  <c r="I54" i="19"/>
  <c r="G54" i="9" s="1"/>
  <c r="I54" i="9" s="1"/>
  <c r="I55" i="19"/>
  <c r="G55" i="9" s="1"/>
  <c r="I55" i="9" s="1"/>
  <c r="I56" i="19"/>
  <c r="G56" i="9" s="1"/>
  <c r="I56" i="9" s="1"/>
  <c r="I57" i="19"/>
  <c r="G57" i="9" s="1"/>
  <c r="I57" i="9" s="1"/>
  <c r="I58" i="19"/>
  <c r="I59" i="19"/>
  <c r="I60" i="19"/>
  <c r="G60" i="9" s="1"/>
  <c r="I60" i="9" s="1"/>
  <c r="I61" i="19"/>
  <c r="I62" i="19"/>
  <c r="G62" i="9" s="1"/>
  <c r="I62" i="9" s="1"/>
  <c r="I63" i="19"/>
  <c r="I64" i="19"/>
  <c r="G64" i="9" s="1"/>
  <c r="I64" i="9" s="1"/>
  <c r="I65" i="19"/>
  <c r="I66" i="19"/>
  <c r="G66" i="9" s="1"/>
  <c r="I66" i="9" s="1"/>
  <c r="G67" i="19"/>
  <c r="E67" i="19"/>
  <c r="C67" i="19"/>
  <c r="M10" i="18"/>
  <c r="M9" i="18"/>
  <c r="M8" i="18"/>
  <c r="G10" i="18"/>
  <c r="G9" i="18"/>
  <c r="G8" i="18"/>
  <c r="M11" i="18"/>
  <c r="K11" i="18"/>
  <c r="I11" i="18"/>
  <c r="G11" i="18"/>
  <c r="E11" i="18"/>
  <c r="C11" i="18"/>
  <c r="Q9" i="17"/>
  <c r="Q8" i="17"/>
  <c r="Q10" i="17" s="1"/>
  <c r="K9" i="17"/>
  <c r="K8" i="17"/>
  <c r="O10" i="17"/>
  <c r="I10" i="17"/>
  <c r="Q40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40" i="15" s="1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9" i="15"/>
  <c r="S8" i="15"/>
  <c r="I10" i="7"/>
  <c r="K10" i="7" s="1"/>
  <c r="I9" i="7"/>
  <c r="I8" i="7"/>
  <c r="M40" i="15"/>
  <c r="K40" i="15"/>
  <c r="I40" i="15"/>
  <c r="K9" i="7"/>
  <c r="C11" i="7"/>
  <c r="E11" i="7"/>
  <c r="G11" i="7"/>
  <c r="AK10" i="5"/>
  <c r="AK9" i="5"/>
  <c r="AK11" i="5" s="1"/>
  <c r="Z11" i="2"/>
  <c r="Z12" i="2"/>
  <c r="Z15" i="2"/>
  <c r="Z16" i="2"/>
  <c r="Z23" i="2"/>
  <c r="Z25" i="2"/>
  <c r="Z27" i="2"/>
  <c r="Z35" i="2"/>
  <c r="Z10" i="2"/>
  <c r="Z9" i="2"/>
  <c r="X13" i="2"/>
  <c r="X44" i="2" s="1"/>
  <c r="X14" i="2"/>
  <c r="Z14" i="2" s="1"/>
  <c r="X15" i="2"/>
  <c r="X17" i="2"/>
  <c r="Z17" i="2" s="1"/>
  <c r="X18" i="2"/>
  <c r="Z18" i="2" s="1"/>
  <c r="X19" i="2"/>
  <c r="Z19" i="2" s="1"/>
  <c r="X20" i="2"/>
  <c r="Z20" i="2" s="1"/>
  <c r="X21" i="2"/>
  <c r="Z21" i="2" s="1"/>
  <c r="X22" i="2"/>
  <c r="Z22" i="2" s="1"/>
  <c r="X23" i="2"/>
  <c r="X24" i="2"/>
  <c r="Z24" i="2" s="1"/>
  <c r="X25" i="2"/>
  <c r="X26" i="2"/>
  <c r="Z26" i="2" s="1"/>
  <c r="X28" i="2"/>
  <c r="Z28" i="2" s="1"/>
  <c r="X29" i="2"/>
  <c r="Z29" i="2" s="1"/>
  <c r="X30" i="2"/>
  <c r="Z30" i="2" s="1"/>
  <c r="X31" i="2"/>
  <c r="Z31" i="2" s="1"/>
  <c r="X32" i="2"/>
  <c r="Z32" i="2" s="1"/>
  <c r="X33" i="2"/>
  <c r="Z33" i="2" s="1"/>
  <c r="X34" i="2"/>
  <c r="Z34" i="2" s="1"/>
  <c r="X35" i="2"/>
  <c r="X36" i="2"/>
  <c r="Z36" i="2" s="1"/>
  <c r="X37" i="2"/>
  <c r="Z37" i="2" s="1"/>
  <c r="X38" i="2"/>
  <c r="Z38" i="2" s="1"/>
  <c r="X39" i="2"/>
  <c r="Z39" i="2" s="1"/>
  <c r="X40" i="2"/>
  <c r="Z40" i="2" s="1"/>
  <c r="X41" i="2"/>
  <c r="Z41" i="2" s="1"/>
  <c r="X42" i="2"/>
  <c r="Z42" i="2" s="1"/>
  <c r="X43" i="2"/>
  <c r="Z43" i="2" s="1"/>
  <c r="H44" i="2"/>
  <c r="V44" i="2"/>
  <c r="R44" i="2"/>
  <c r="P44" i="2"/>
  <c r="N44" i="2"/>
  <c r="L44" i="2"/>
  <c r="J44" i="2"/>
  <c r="F44" i="2"/>
  <c r="C44" i="2"/>
  <c r="I9" i="13" l="1"/>
  <c r="I11" i="13" s="1"/>
  <c r="E74" i="9"/>
  <c r="I74" i="9" s="1"/>
  <c r="K10" i="17"/>
  <c r="S80" i="9"/>
  <c r="E11" i="13"/>
  <c r="K10" i="11"/>
  <c r="Q10" i="11" s="1"/>
  <c r="Z13" i="2"/>
  <c r="Z44" i="2" s="1"/>
  <c r="I67" i="19"/>
  <c r="I14" i="9"/>
  <c r="C12" i="11"/>
  <c r="I10" i="11"/>
  <c r="I11" i="11"/>
  <c r="I12" i="11" s="1"/>
  <c r="M9" i="8" s="1"/>
  <c r="M114" i="9"/>
  <c r="S65" i="9"/>
  <c r="S29" i="9"/>
  <c r="S64" i="9"/>
  <c r="S63" i="9"/>
  <c r="S38" i="9"/>
  <c r="S61" i="9"/>
  <c r="S37" i="9"/>
  <c r="S60" i="9"/>
  <c r="S48" i="9"/>
  <c r="S58" i="9"/>
  <c r="S69" i="9"/>
  <c r="S57" i="9"/>
  <c r="S33" i="9"/>
  <c r="S44" i="9"/>
  <c r="S54" i="9"/>
  <c r="I78" i="9"/>
  <c r="I75" i="9"/>
  <c r="I79" i="9"/>
  <c r="I76" i="9"/>
  <c r="I80" i="9"/>
  <c r="I86" i="9"/>
  <c r="I85" i="9"/>
  <c r="I83" i="9"/>
  <c r="I77" i="9"/>
  <c r="I81" i="9"/>
  <c r="I73" i="9"/>
  <c r="I49" i="21"/>
  <c r="O114" i="9"/>
  <c r="E15" i="9"/>
  <c r="Q49" i="21"/>
  <c r="S9" i="9"/>
  <c r="S31" i="9"/>
  <c r="S19" i="9"/>
  <c r="E12" i="11"/>
  <c r="S16" i="9"/>
  <c r="S59" i="9"/>
  <c r="S23" i="9"/>
  <c r="S11" i="9"/>
  <c r="S45" i="9"/>
  <c r="S21" i="9"/>
  <c r="Q11" i="11"/>
  <c r="S32" i="9"/>
  <c r="S20" i="9"/>
  <c r="S30" i="9"/>
  <c r="S18" i="9"/>
  <c r="S17" i="9"/>
  <c r="S27" i="9"/>
  <c r="S15" i="9"/>
  <c r="S26" i="9"/>
  <c r="S14" i="9"/>
  <c r="S49" i="9"/>
  <c r="S25" i="9"/>
  <c r="S13" i="9"/>
  <c r="S24" i="9"/>
  <c r="S12" i="9"/>
  <c r="S34" i="9"/>
  <c r="S22" i="9"/>
  <c r="S10" i="9"/>
  <c r="I34" i="9"/>
  <c r="I26" i="9"/>
  <c r="I18" i="9"/>
  <c r="I22" i="9"/>
  <c r="I19" i="9"/>
  <c r="G12" i="11"/>
  <c r="I21" i="9"/>
  <c r="I45" i="9"/>
  <c r="Q9" i="11"/>
  <c r="I31" i="9"/>
  <c r="I17" i="9"/>
  <c r="I30" i="9"/>
  <c r="I16" i="9"/>
  <c r="G114" i="9"/>
  <c r="I27" i="9"/>
  <c r="Q114" i="9"/>
  <c r="I25" i="9"/>
  <c r="I13" i="9"/>
  <c r="I49" i="9"/>
  <c r="I9" i="9"/>
  <c r="I23" i="9"/>
  <c r="I11" i="9"/>
  <c r="I59" i="9"/>
  <c r="I24" i="9"/>
  <c r="I12" i="9"/>
  <c r="I20" i="9"/>
  <c r="I32" i="9"/>
  <c r="I11" i="7"/>
  <c r="K8" i="7"/>
  <c r="K11" i="7" s="1"/>
  <c r="E114" i="9" l="1"/>
  <c r="K12" i="11"/>
  <c r="I15" i="9"/>
  <c r="I114" i="9" s="1"/>
  <c r="M8" i="8" s="1"/>
  <c r="M12" i="8" s="1"/>
  <c r="M15" i="8" s="1"/>
  <c r="S114" i="9"/>
  <c r="Q12" i="11"/>
  <c r="F9" i="8" s="1"/>
  <c r="J9" i="8" s="1"/>
  <c r="K11" i="9" l="1"/>
  <c r="K23" i="9"/>
  <c r="K35" i="9"/>
  <c r="K47" i="9"/>
  <c r="K59" i="9"/>
  <c r="K71" i="9"/>
  <c r="K83" i="9"/>
  <c r="K95" i="9"/>
  <c r="K107" i="9"/>
  <c r="K40" i="9"/>
  <c r="K34" i="9"/>
  <c r="K94" i="9"/>
  <c r="K12" i="9"/>
  <c r="K24" i="9"/>
  <c r="K36" i="9"/>
  <c r="K48" i="9"/>
  <c r="K60" i="9"/>
  <c r="K72" i="9"/>
  <c r="K84" i="9"/>
  <c r="K96" i="9"/>
  <c r="K108" i="9"/>
  <c r="K13" i="9"/>
  <c r="K25" i="9"/>
  <c r="K37" i="9"/>
  <c r="K49" i="9"/>
  <c r="K61" i="9"/>
  <c r="K73" i="9"/>
  <c r="K85" i="9"/>
  <c r="K97" i="9"/>
  <c r="K109" i="9"/>
  <c r="K14" i="9"/>
  <c r="K26" i="9"/>
  <c r="K38" i="9"/>
  <c r="K50" i="9"/>
  <c r="K62" i="9"/>
  <c r="K74" i="9"/>
  <c r="K86" i="9"/>
  <c r="K98" i="9"/>
  <c r="K110" i="9"/>
  <c r="K28" i="9"/>
  <c r="K64" i="9"/>
  <c r="K100" i="9"/>
  <c r="K46" i="9"/>
  <c r="K82" i="9"/>
  <c r="K15" i="9"/>
  <c r="K27" i="9"/>
  <c r="K39" i="9"/>
  <c r="K51" i="9"/>
  <c r="K63" i="9"/>
  <c r="K75" i="9"/>
  <c r="K87" i="9"/>
  <c r="K99" i="9"/>
  <c r="K111" i="9"/>
  <c r="K16" i="9"/>
  <c r="K52" i="9"/>
  <c r="K76" i="9"/>
  <c r="K88" i="9"/>
  <c r="K112" i="9"/>
  <c r="K22" i="9"/>
  <c r="K17" i="9"/>
  <c r="K29" i="9"/>
  <c r="K41" i="9"/>
  <c r="K53" i="9"/>
  <c r="K65" i="9"/>
  <c r="K77" i="9"/>
  <c r="K89" i="9"/>
  <c r="K101" i="9"/>
  <c r="K113" i="9"/>
  <c r="K33" i="9"/>
  <c r="K58" i="9"/>
  <c r="K70" i="9"/>
  <c r="K106" i="9"/>
  <c r="K18" i="9"/>
  <c r="K30" i="9"/>
  <c r="K42" i="9"/>
  <c r="K54" i="9"/>
  <c r="K66" i="9"/>
  <c r="K78" i="9"/>
  <c r="K90" i="9"/>
  <c r="K102" i="9"/>
  <c r="K10" i="9"/>
  <c r="K19" i="9"/>
  <c r="K31" i="9"/>
  <c r="K43" i="9"/>
  <c r="K55" i="9"/>
  <c r="K67" i="9"/>
  <c r="K79" i="9"/>
  <c r="K91" i="9"/>
  <c r="K103" i="9"/>
  <c r="K9" i="9"/>
  <c r="K20" i="9"/>
  <c r="K32" i="9"/>
  <c r="K44" i="9"/>
  <c r="K56" i="9"/>
  <c r="K68" i="9"/>
  <c r="K80" i="9"/>
  <c r="K92" i="9"/>
  <c r="K104" i="9"/>
  <c r="K21" i="9"/>
  <c r="K45" i="9"/>
  <c r="K57" i="9"/>
  <c r="K69" i="9"/>
  <c r="K81" i="9"/>
  <c r="K93" i="9"/>
  <c r="K105" i="9"/>
  <c r="F8" i="8"/>
  <c r="K114" i="9" l="1"/>
  <c r="F12" i="8"/>
  <c r="H8" i="8" s="1"/>
  <c r="J8" i="8"/>
  <c r="J12" i="8" s="1"/>
  <c r="U10" i="9" l="1"/>
  <c r="U22" i="9"/>
  <c r="U46" i="9"/>
  <c r="U70" i="9"/>
  <c r="U82" i="9"/>
  <c r="U94" i="9"/>
  <c r="U106" i="9"/>
  <c r="U35" i="9"/>
  <c r="U47" i="9"/>
  <c r="U71" i="9"/>
  <c r="U83" i="9"/>
  <c r="U95" i="9"/>
  <c r="U107" i="9"/>
  <c r="H11" i="8"/>
  <c r="U36" i="9"/>
  <c r="U72" i="9"/>
  <c r="U84" i="9"/>
  <c r="U96" i="9"/>
  <c r="U108" i="9"/>
  <c r="H10" i="8"/>
  <c r="U49" i="9"/>
  <c r="U73" i="9"/>
  <c r="U85" i="9"/>
  <c r="U97" i="9"/>
  <c r="U109" i="9"/>
  <c r="H9" i="8"/>
  <c r="U14" i="9"/>
  <c r="U50" i="9"/>
  <c r="U62" i="9"/>
  <c r="U74" i="9"/>
  <c r="U86" i="9"/>
  <c r="U98" i="9"/>
  <c r="U110" i="9"/>
  <c r="U39" i="9"/>
  <c r="U51" i="9"/>
  <c r="U75" i="9"/>
  <c r="U87" i="9"/>
  <c r="U99" i="9"/>
  <c r="U111" i="9"/>
  <c r="U28" i="9"/>
  <c r="U40" i="9"/>
  <c r="U52" i="9"/>
  <c r="U76" i="9"/>
  <c r="U88" i="9"/>
  <c r="U100" i="9"/>
  <c r="U112" i="9"/>
  <c r="U41" i="9"/>
  <c r="U53" i="9"/>
  <c r="U77" i="9"/>
  <c r="U89" i="9"/>
  <c r="U101" i="9"/>
  <c r="U113" i="9"/>
  <c r="U30" i="9"/>
  <c r="U42" i="9"/>
  <c r="U66" i="9"/>
  <c r="U78" i="9"/>
  <c r="U90" i="9"/>
  <c r="U102" i="9"/>
  <c r="U19" i="9"/>
  <c r="U43" i="9"/>
  <c r="U55" i="9"/>
  <c r="U67" i="9"/>
  <c r="U79" i="9"/>
  <c r="U91" i="9"/>
  <c r="U103" i="9"/>
  <c r="U32" i="9"/>
  <c r="U56" i="9"/>
  <c r="U68" i="9"/>
  <c r="U80" i="9"/>
  <c r="U92" i="9"/>
  <c r="U104" i="9"/>
  <c r="U21" i="9"/>
  <c r="U45" i="9"/>
  <c r="U81" i="9"/>
  <c r="U93" i="9"/>
  <c r="U105" i="9"/>
  <c r="U58" i="9"/>
  <c r="U54" i="9"/>
  <c r="U59" i="9"/>
  <c r="U64" i="9"/>
  <c r="U12" i="9"/>
  <c r="U29" i="9"/>
  <c r="U34" i="9"/>
  <c r="U18" i="9"/>
  <c r="U15" i="9"/>
  <c r="U63" i="9"/>
  <c r="U48" i="9"/>
  <c r="U17" i="9"/>
  <c r="U57" i="9"/>
  <c r="U31" i="9"/>
  <c r="U44" i="9"/>
  <c r="U38" i="9"/>
  <c r="U33" i="9"/>
  <c r="U65" i="9"/>
  <c r="U60" i="9"/>
  <c r="U16" i="9"/>
  <c r="U61" i="9"/>
  <c r="U26" i="9"/>
  <c r="U69" i="9"/>
  <c r="U20" i="9"/>
  <c r="U37" i="9"/>
  <c r="U25" i="9"/>
  <c r="U27" i="9"/>
  <c r="U9" i="9"/>
  <c r="U11" i="9"/>
  <c r="U24" i="9"/>
  <c r="U13" i="9"/>
  <c r="U23" i="9"/>
  <c r="H12" i="8" l="1"/>
  <c r="U114" i="9"/>
</calcChain>
</file>

<file path=xl/sharedStrings.xml><?xml version="1.0" encoding="utf-8"?>
<sst xmlns="http://schemas.openxmlformats.org/spreadsheetml/2006/main" count="755" uniqueCount="275">
  <si>
    <t>صندوق سرمایه گذاری بخشی افق دماوند</t>
  </si>
  <si>
    <t>صورت وضعیت پرتفوی</t>
  </si>
  <si>
    <t>برای ماه منتهی به 1404/08/30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</si>
  <si>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</si>
  <si>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</si>
  <si>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</si>
  <si>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</si>
  <si>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</si>
  <si>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</si>
  <si>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</si>
  <si>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</si>
  <si>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</si>
  <si>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</si>
  <si>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</si>
  <si>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</si>
  <si>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خودرو-380-1404/10/03</t>
  </si>
  <si>
    <t>اختیارخ خودرو-450-1404/10/03</t>
  </si>
  <si>
    <t>اختیارخ وبملت-1200-1404/08/21</t>
  </si>
  <si>
    <t>پتروشیمی ارومیه</t>
  </si>
  <si>
    <t>پتروشیمی پارس</t>
  </si>
  <si>
    <t>پتروشیمی پردیس</t>
  </si>
  <si>
    <t>پتروشیمی تندگویان</t>
  </si>
  <si>
    <t>پتروشیمی جم پیلن</t>
  </si>
  <si>
    <t>پتروشیمی فناوران</t>
  </si>
  <si>
    <t>پتروشیمی نوری</t>
  </si>
  <si>
    <t>پتروشیمی‌ خارک‌</t>
  </si>
  <si>
    <t>پتروشیمی‌شیراز</t>
  </si>
  <si>
    <t>پلیمر آریا ساسول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</si>
  <si>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</si>
  <si>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</si>
  <si>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</si>
  <si>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</si>
  <si>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</si>
  <si>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 گذاری تامین اجتماعی</t>
  </si>
  <si>
    <t>سرمایه‌گذاری صنایع پتروشیمی‌</t>
  </si>
  <si>
    <t>صنایع پتروشیمی خلیج فارس</t>
  </si>
  <si>
    <t>صنایع پتروشیمی دهدشت</t>
  </si>
  <si>
    <t>صنایع شیمیایی کیمیاگران امروز</t>
  </si>
  <si>
    <t>گ.س.وت.ص.پتروشیمی خلیج فارس</t>
  </si>
  <si>
    <t>گسترش نفت و گاز پارسیان</t>
  </si>
  <si>
    <t>گلتاش‌</t>
  </si>
  <si>
    <t>مدیریت صنعت شوینده ت.ص.بهشهر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</si>
  <si>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</si>
  <si>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</si>
  <si>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</si>
  <si>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</si>
  <si>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</si>
  <si>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س. و توسعه صنایع لاستیک</t>
  </si>
  <si>
    <t>پتروشیمی بوعلی سینا</t>
  </si>
  <si>
    <t>گروه مالی مهرگان تامین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</si>
  <si>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</si>
  <si>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</si>
  <si>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</si>
  <si>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</si>
  <si>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</si>
  <si>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</si>
  <si>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</si>
  <si>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مهرگان-6589-5/08/04</t>
  </si>
  <si>
    <t>1405/08/04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</si>
  <si>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</si>
  <si>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</si>
  <si>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</si>
  <si>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</si>
  <si>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</si>
  <si>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شستا-1200-1404/08/14</t>
  </si>
  <si>
    <t>اختیار خرید</t>
  </si>
  <si>
    <t>موقعیت فروش</t>
  </si>
  <si>
    <t>-</t>
  </si>
  <si>
    <t>1404/08/14</t>
  </si>
  <si>
    <t>اختیارخ شستا-1300-1404/08/14</t>
  </si>
  <si>
    <t>اختیارخ خودرو-500-1404/10/03</t>
  </si>
  <si>
    <t>1404/10/03</t>
  </si>
  <si>
    <t>اختیارخ وبملت-1300-1404/08/21</t>
  </si>
  <si>
    <t>1404/08/21</t>
  </si>
  <si>
    <t>موقعیت خرید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</si>
  <si>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</si>
  <si>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</si>
  <si>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</si>
  <si>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</si>
  <si>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</si>
  <si>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</si>
  <si>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</si>
  <si>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</si>
  <si>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</si>
  <si>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</si>
  <si>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</si>
  <si>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اسناد خزانه-م1-س.قوا03-060615</t>
  </si>
  <si>
    <t>1403/11/27</t>
  </si>
  <si>
    <t>1406/06/15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</si>
  <si>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</si>
  <si>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</si>
  <si>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</si>
  <si>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</si>
  <si>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</si>
  <si>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</si>
  <si>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</si>
  <si>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</si>
  <si>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</si>
  <si>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</si>
  <si>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</si>
  <si>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</si>
  <si>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</si>
  <si>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</si>
  <si>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</si>
  <si>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</si>
  <si>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</si>
  <si>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</si>
  <si>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</si>
  <si>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</si>
  <si>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</si>
  <si>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</si>
  <si>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</si>
  <si>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</si>
  <si>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</si>
  <si>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گروه‌صنعتی‌سپاهان‌</t>
  </si>
  <si>
    <t>الکتریک‌ خودرو شرق‌</t>
  </si>
  <si>
    <t>سیمان آبیک</t>
  </si>
  <si>
    <t>تامین‌ ماسه‌ ریخته‌گری‌</t>
  </si>
  <si>
    <t>بانک تجارت</t>
  </si>
  <si>
    <t>پدیده شیمی قرن</t>
  </si>
  <si>
    <t>کاشی‌ پارس‌</t>
  </si>
  <si>
    <t>توسعه نیشکر و  صنایع جانبی</t>
  </si>
  <si>
    <t>تامین سرمایه دماوند</t>
  </si>
  <si>
    <t>ذوب آهن اصفهان</t>
  </si>
  <si>
    <t>پتروشیمی زاگرس</t>
  </si>
  <si>
    <t>تولید مواداولیه الیاف مصنوعی</t>
  </si>
  <si>
    <t>اخشان خراسان</t>
  </si>
  <si>
    <t>ح . توکا رنگ فولاد سپاهان</t>
  </si>
  <si>
    <t>مدیریت نیروگاهی ایرانیان مپنا</t>
  </si>
  <si>
    <t>گسترش سوخت سبززاگرس(سهامی عام)</t>
  </si>
  <si>
    <t>صنایع ارتباطی آوا</t>
  </si>
  <si>
    <t>کاشی‌ الوند</t>
  </si>
  <si>
    <t>پالایش نفت اصفهان</t>
  </si>
  <si>
    <t>بانک ملت</t>
  </si>
  <si>
    <t>بانک صادرات ایران</t>
  </si>
  <si>
    <t>ایران‌ خودرو</t>
  </si>
  <si>
    <t>صنعتی‌ آما</t>
  </si>
  <si>
    <t>فرانسوز یزد</t>
  </si>
  <si>
    <t>صبا فولاد خلیج فارس</t>
  </si>
  <si>
    <t>سیمان ساوه</t>
  </si>
  <si>
    <t>ایمن خودرو شرق</t>
  </si>
  <si>
    <t>اختیارخ خودرو-471-1404/03/07</t>
  </si>
  <si>
    <t>تولید انرژی برق شمس پاسارگاد</t>
  </si>
  <si>
    <t>پتروشیمی جم</t>
  </si>
  <si>
    <t>پاکدیس</t>
  </si>
  <si>
    <t>تایدواترخاورمیانه</t>
  </si>
  <si>
    <t>زامیاد</t>
  </si>
  <si>
    <t>اختیارخ خودرو-529-1404/02/03</t>
  </si>
  <si>
    <t>عنوان</t>
  </si>
  <si>
    <t>درآمد سود اوراق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</si>
  <si>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</si>
  <si>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</si>
  <si>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</si>
  <si>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</si>
  <si>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</si>
  <si>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</si>
  <si>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</si>
  <si>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</si>
  <si>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</si>
  <si>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</si>
  <si>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</si>
  <si>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</si>
  <si>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</si>
  <si>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</si>
  <si>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</si>
  <si>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</si>
  <si>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</si>
  <si>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</si>
  <si>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</si>
  <si>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1404/03/26</t>
  </si>
  <si>
    <t>1404/05/11</t>
  </si>
  <si>
    <t>1404/02/17</t>
  </si>
  <si>
    <t>1404/02/31</t>
  </si>
  <si>
    <t>1404/05/08</t>
  </si>
  <si>
    <t>1404/05/04</t>
  </si>
  <si>
    <t>1404/03/17</t>
  </si>
  <si>
    <t>1404/03/12</t>
  </si>
  <si>
    <t>1404/04/31</t>
  </si>
  <si>
    <t>1404/06/23</t>
  </si>
  <si>
    <t>1404/03/01</t>
  </si>
  <si>
    <t>1404/02/15</t>
  </si>
  <si>
    <t>1404/06/25</t>
  </si>
  <si>
    <t>1404/02/22</t>
  </si>
  <si>
    <t>1404/04/25</t>
  </si>
  <si>
    <t>1404/02/30</t>
  </si>
  <si>
    <t>1404/04/29</t>
  </si>
  <si>
    <t>1404/04/30</t>
  </si>
  <si>
    <t>1404/01/31</t>
  </si>
  <si>
    <t>1404/05/14</t>
  </si>
  <si>
    <t>1404/03/10</t>
  </si>
  <si>
    <t>سود اوراق بهادار با درآمد ثابت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</si>
  <si>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</si>
  <si>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</si>
  <si>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</si>
  <si>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</si>
  <si>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</si>
  <si>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</si>
  <si>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</si>
  <si>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</si>
  <si>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</si>
  <si>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</si>
  <si>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</si>
  <si>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</si>
  <si>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</si>
  <si>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</si>
  <si>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</si>
  <si>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</si>
  <si>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</si>
  <si>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</si>
  <si>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.</t>
  </si>
  <si>
    <t>در اجرای ابلاغیه شماره 12020093 مورخ 1396/09/05 سازمان بورس اوراق بهادار</t>
  </si>
  <si>
    <t>گزارش افشا پرتفوی ماهانه</t>
  </si>
  <si>
    <t>‫دوره یک ماهه منتهی 30 آبان 1404</t>
  </si>
  <si>
    <t>1-2-سرمایه‌گذاری در اوراق بهادار با درآمد ثابت یا علی‌الحساب</t>
  </si>
  <si>
    <t>1-3-سرمایه‌گذاری در  سپرده‌ بانکی</t>
  </si>
  <si>
    <t xml:space="preserve">سپرده کوتاه مدت بانک سینا </t>
  </si>
  <si>
    <t>سپرده کوتاه مدت بانک پاسارگاد</t>
  </si>
  <si>
    <t>سپرده کوتاه مدت بانک صادرات</t>
  </si>
  <si>
    <t>سپرده کوتاه مدت بانک سینا</t>
  </si>
  <si>
    <t>ااختیارخ خودرو-400-1404/04/08</t>
  </si>
  <si>
    <t>اختیارخ خودرو-300-1404/07/02</t>
  </si>
  <si>
    <t>اختیارخ خودرو-400-1404/07/02</t>
  </si>
  <si>
    <t>اختیارخ خودرو-500-1404/04/08</t>
  </si>
  <si>
    <t>اختیارخ خودرو-588-1404/03/07</t>
  </si>
  <si>
    <t>اختیارخ خودرو-647-1404/03/07</t>
  </si>
  <si>
    <t>اختیارخ ذوب-300-1404/06/18</t>
  </si>
  <si>
    <t>اختیارخ ذوب-400-1404/02/24</t>
  </si>
  <si>
    <t>اختیارخ ذوب-400-1404/03/21</t>
  </si>
  <si>
    <t>اختیارخ ذوب-500-1404/01/20</t>
  </si>
  <si>
    <t>اختیارخ ذوب-500-1404/02/24</t>
  </si>
  <si>
    <t>اختیارخ ذوب-500-1404/03/21</t>
  </si>
  <si>
    <t>اختیارخ شپنا-3521-1404/02/17</t>
  </si>
  <si>
    <t>اختیارخ شپنا-3873-1404/02/17</t>
  </si>
  <si>
    <t>اختیارخ شپنا-3873-1404/04/18</t>
  </si>
  <si>
    <t>اختیارخ شستا-1300-1404/01/20</t>
  </si>
  <si>
    <t>اختیارخ شستا-1300-1404/02/10</t>
  </si>
  <si>
    <t>اختیارخ شستا-1400-1404/01/20</t>
  </si>
  <si>
    <t>اختیارخ شستا-1500-1404/02/10</t>
  </si>
  <si>
    <t>اختیارخ شستا-1600-1404/03/13</t>
  </si>
  <si>
    <t>اختیارخ شستا-1700-1404/03/13</t>
  </si>
  <si>
    <t>اختیارخ وبصادر-400-1404/07/23</t>
  </si>
  <si>
    <t>اختیارخ وبصادر-500-1404/09/19</t>
  </si>
  <si>
    <t>اختیارخ وبصادر-600-1404/03/21</t>
  </si>
  <si>
    <t>اختیارخ وبصادر-700-1404/03/21</t>
  </si>
  <si>
    <t>اختیارخ وبملت-2640-1404/03/21</t>
  </si>
  <si>
    <t>اختیارخ وتجارت-500-1404/04/18</t>
  </si>
  <si>
    <t>اختیارخ وتجارت-600-1404/04/18</t>
  </si>
  <si>
    <t>اختیارف خودرو-588-1404/03/07</t>
  </si>
  <si>
    <t>اختیارف خودرو-647-1404/03/07</t>
  </si>
  <si>
    <t>1404/04/08</t>
  </si>
  <si>
    <t>1404/07/02</t>
  </si>
  <si>
    <t>1404/03/07</t>
  </si>
  <si>
    <t>1404/02/03</t>
  </si>
  <si>
    <t>1404/06/18</t>
  </si>
  <si>
    <t>1404/02/24</t>
  </si>
  <si>
    <t>1404/03/21</t>
  </si>
  <si>
    <t>1404/01/20</t>
  </si>
  <si>
    <t>1404/04/18</t>
  </si>
  <si>
    <t>1404/02/10</t>
  </si>
  <si>
    <t>1404/03/13</t>
  </si>
  <si>
    <t>1404/07/23</t>
  </si>
  <si>
    <t>1404/09/19</t>
  </si>
  <si>
    <t>اختیارخ وتجارت-2600-1404/02/17</t>
  </si>
  <si>
    <t>اختیارخ خودرو-5000-1404/02/03</t>
  </si>
  <si>
    <t>1-2-درآمد حاصل از سرمایه­گذاری در سهام و حق تقدم سهام</t>
  </si>
  <si>
    <t>2-2-درآمد حاصل از سرمایه­گذاری در اوراق بهادار با درآمد ثابت:</t>
  </si>
  <si>
    <t>3-2-درآمد حاصل از سرمایه­گذاری در سپرده بانکی و گواهی سپرده</t>
  </si>
  <si>
    <t>4-2-سایر درآمدها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</si>
  <si>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</si>
  <si>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</si>
  <si>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</si>
  <si>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</si>
  <si>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 xml:space="preserve">صکوک مرابحه اندیمشک07-6ماهه23% </t>
  </si>
  <si>
    <t>33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</si>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</sst>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_(* #,##0_);_(* \(#,##0\);_(* &quot;-&quot;??_);_(@_)"/>
  </numFmts>
  <fonts count="2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8"/>
      <color indexed="8"/>
      <name val="B Nazanin"/>
      <charset val="178"/>
    </font>
    <font>
      <b/>
      <u/>
      <sz val="18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3" fillId="0" borderId="0"/>
    <xf numFmtId="164" fontId="13" fillId="0" borderId="0" applyFont="0" applyFill="0" applyBorder="0" applyAlignment="0" applyProtection="0"/>
    <xf numFmtId="0" fontId="15" fillId="0" borderId="0"/>
    <xf numFmtId="0" fontId="12" fillId="0" borderId="0"/>
    <xf numFmtId="164" fontId="20" fillId="0" borderId="0" applyFont="0" applyFill="0" applyBorder="0" applyAlignment="0" applyProtection="0"/>
  </cellStyleXfs>
  <cellXfs count="10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3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readingOrder="2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4" xfId="0" applyNumberFormat="1" applyFont="1" applyBorder="1" applyAlignment="1">
      <alignment horizont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left"/>
    </xf>
    <xf numFmtId="39" fontId="4" fillId="0" borderId="0" xfId="0" applyNumberFormat="1" applyFont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0" fontId="13" fillId="0" borderId="0" xfId="2"/>
    <xf numFmtId="0" fontId="13" fillId="0" borderId="0" xfId="2" applyAlignment="1">
      <alignment horizontal="center" vertical="center"/>
    </xf>
    <xf numFmtId="37" fontId="14" fillId="0" borderId="0" xfId="3" applyNumberFormat="1" applyFont="1" applyFill="1" applyBorder="1" applyAlignment="1">
      <alignment horizontal="center" vertical="center" shrinkToFit="1"/>
    </xf>
    <xf numFmtId="37" fontId="16" fillId="0" borderId="0" xfId="4" applyNumberFormat="1" applyFont="1" applyAlignment="1">
      <alignment horizontal="center" vertical="center" wrapText="1"/>
    </xf>
    <xf numFmtId="37" fontId="17" fillId="0" borderId="8" xfId="3" applyNumberFormat="1" applyFont="1" applyFill="1" applyBorder="1" applyAlignment="1">
      <alignment horizontal="center" vertical="center" shrinkToFit="1"/>
    </xf>
    <xf numFmtId="37" fontId="17" fillId="0" borderId="6" xfId="3" applyNumberFormat="1" applyFont="1" applyFill="1" applyBorder="1" applyAlignment="1">
      <alignment horizontal="center" vertical="center" shrinkToFit="1"/>
    </xf>
    <xf numFmtId="0" fontId="15" fillId="0" borderId="0" xfId="4"/>
    <xf numFmtId="49" fontId="16" fillId="0" borderId="9" xfId="4" applyNumberFormat="1" applyFont="1" applyBorder="1" applyAlignment="1">
      <alignment horizontal="center" vertical="center" wrapText="1"/>
    </xf>
    <xf numFmtId="37" fontId="16" fillId="0" borderId="9" xfId="4" applyNumberFormat="1" applyFont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/>
    </xf>
    <xf numFmtId="0" fontId="18" fillId="2" borderId="11" xfId="4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left"/>
    </xf>
    <xf numFmtId="166" fontId="0" fillId="0" borderId="0" xfId="6" applyNumberFormat="1" applyFont="1" applyAlignment="1">
      <alignment horizontal="left"/>
    </xf>
    <xf numFmtId="37" fontId="9" fillId="0" borderId="0" xfId="1" applyNumberFormat="1" applyFont="1" applyAlignment="1">
      <alignment horizontal="center" vertical="center"/>
    </xf>
    <xf numFmtId="0" fontId="8" fillId="0" borderId="0" xfId="1" applyFont="1"/>
    <xf numFmtId="0" fontId="3" fillId="0" borderId="1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3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5" applyFont="1" applyAlignment="1">
      <alignment horizontal="center" vertical="center"/>
    </xf>
    <xf numFmtId="165" fontId="19" fillId="0" borderId="0" xfId="4" applyNumberFormat="1" applyFont="1" applyAlignment="1">
      <alignment horizontal="right" vertical="center"/>
    </xf>
    <xf numFmtId="165" fontId="15" fillId="0" borderId="0" xfId="4" applyNumberFormat="1"/>
  </cellXfs>
  <cellStyles count="7">
    <cellStyle name="Comma" xfId="6" builtinId="3"/>
    <cellStyle name="Comma 2 2 2" xfId="3" xr:uid="{6C44EE83-7629-486C-86DA-4CCB53F970C4}"/>
    <cellStyle name="Normal" xfId="0" builtinId="0"/>
    <cellStyle name="Normal 2" xfId="1" xr:uid="{425A1797-DB7E-4DB8-9B20-63E849E5664B}"/>
    <cellStyle name="Normal 2 2" xfId="4" xr:uid="{785E5991-2F6D-4DF5-9E65-70DBDC5B8E77}"/>
    <cellStyle name="Normal 2 3" xfId="5" xr:uid="{45952946-8717-4D47-B1D3-A73F89DEB58D}"/>
    <cellStyle name="Normal 2 4" xfId="2" xr:uid="{8D8F4484-EE75-49F8-981B-6262E7644C1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63500</xdr:colOff>
      <xdr:row>0</xdr:row>
      <xdr:rowOff>1</xdr:rowOff>
    </xdr:from>
    <xdr:ext cx="4200525" cy="5194299"/>
    <xdr:pic>
      <xdr:nvPicPr>
        <xdr:cNvPr id="2" name="Picture 1">
          <a:extLst>
            <a:ext uri="{FF2B5EF4-FFF2-40B4-BE49-F238E27FC236}">
              <a16:creationId xmlns:a16="http://schemas.microsoft.com/office/drawing/2014/main" id="{564A2B5C-F29F-4BFA-8255-1F770370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3175" y="1"/>
          <a:ext cx="4200525" cy="519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nikomaram\Downloads\&#1578;&#1585;&#1575;&#1586;%20&#1570;&#1586;&#1605;&#1575;&#1740;&#1588;&#1740;%20&#1705;&#1604;%20-%202025-11-23T123343.5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"/>
    </sheetNames>
    <sheetDataSet>
      <sheetData sheetId="0" refreshError="1"/>
      <sheetData sheetId="1">
        <row r="3">
          <cell r="A3" t="str">
            <v>Row Labels</v>
          </cell>
          <cell r="B3" t="str">
            <v>Sum of مبلغ</v>
          </cell>
        </row>
        <row r="4">
          <cell r="A4" t="str">
            <v>پتروشیمی بوعلی سینا</v>
          </cell>
          <cell r="B4">
            <v>23142929901</v>
          </cell>
        </row>
        <row r="5">
          <cell r="A5" t="str">
            <v>پتروشیمی پارس</v>
          </cell>
          <cell r="B5">
            <v>85967250464</v>
          </cell>
        </row>
        <row r="6">
          <cell r="A6" t="str">
            <v>پتروشیمی پردیس</v>
          </cell>
          <cell r="B6">
            <v>173557663101</v>
          </cell>
        </row>
        <row r="7">
          <cell r="A7" t="str">
            <v>پتروشیمی تندگویان</v>
          </cell>
          <cell r="B7">
            <v>48972204432</v>
          </cell>
        </row>
        <row r="8">
          <cell r="A8" t="str">
            <v>پتروشیمی‌ خارک‌</v>
          </cell>
          <cell r="B8">
            <v>8662517100</v>
          </cell>
        </row>
        <row r="9">
          <cell r="A9" t="str">
            <v>پتروشیمی فناوران</v>
          </cell>
          <cell r="B9">
            <v>25111350922</v>
          </cell>
        </row>
        <row r="10">
          <cell r="A10" t="str">
            <v>پتروشیمی نوری</v>
          </cell>
          <cell r="B10">
            <v>209063454055</v>
          </cell>
        </row>
        <row r="11">
          <cell r="A11" t="str">
            <v>پتروشیمی‌شیراز</v>
          </cell>
          <cell r="B11">
            <v>64849310032</v>
          </cell>
        </row>
        <row r="12">
          <cell r="A12" t="str">
            <v>پتروشيمي اروميه</v>
          </cell>
          <cell r="B12">
            <v>2897428400</v>
          </cell>
        </row>
        <row r="13">
          <cell r="A13" t="str">
            <v>پلی پروپیلن جم - جم پیلن</v>
          </cell>
          <cell r="B13">
            <v>19021472376</v>
          </cell>
        </row>
        <row r="14">
          <cell r="A14" t="str">
            <v>پلیمر آریا ساسول</v>
          </cell>
          <cell r="B14">
            <v>56306361150</v>
          </cell>
        </row>
        <row r="15">
          <cell r="A15" t="str">
            <v>توکا رنگ فولاد سپاهان</v>
          </cell>
          <cell r="B15">
            <v>20824936595</v>
          </cell>
        </row>
        <row r="16">
          <cell r="A16" t="str">
            <v>تولیدات پتروشیمی قائد بصیر</v>
          </cell>
          <cell r="B16">
            <v>50723295996</v>
          </cell>
        </row>
        <row r="17">
          <cell r="A17" t="str">
            <v>تولیدی و صنعتی گوهرفام</v>
          </cell>
          <cell r="B17">
            <v>3915100512</v>
          </cell>
        </row>
        <row r="18">
          <cell r="A18" t="str">
            <v>دوده‌ صنعتی‌ پارس‌</v>
          </cell>
          <cell r="B18">
            <v>1789034232</v>
          </cell>
        </row>
        <row r="19">
          <cell r="A19" t="str">
            <v>س. نفت و گاز و پتروشیمی تأمین</v>
          </cell>
          <cell r="B19">
            <v>145766912507</v>
          </cell>
        </row>
        <row r="20">
          <cell r="A20" t="str">
            <v>س. و توسعه صنایع لاستیک</v>
          </cell>
          <cell r="B20">
            <v>5654078493</v>
          </cell>
        </row>
        <row r="21">
          <cell r="A21" t="str">
            <v>سرمایه‌گذاری صنایع پتروشیمی‌</v>
          </cell>
          <cell r="B21">
            <v>23552520720</v>
          </cell>
        </row>
        <row r="22">
          <cell r="A22" t="str">
            <v>صنایع پتروشیمی خلیج فارس</v>
          </cell>
          <cell r="B22">
            <v>574087916298</v>
          </cell>
        </row>
        <row r="23">
          <cell r="A23" t="str">
            <v>صنایع پتروشیمی دهدشت</v>
          </cell>
          <cell r="B23">
            <v>8374758800</v>
          </cell>
        </row>
        <row r="24">
          <cell r="A24" t="str">
            <v>صنایع شیمیایی کیمیاگران امروز</v>
          </cell>
          <cell r="B24">
            <v>48373954390</v>
          </cell>
        </row>
        <row r="25">
          <cell r="A25" t="str">
            <v>کربن‌ ایران‌</v>
          </cell>
          <cell r="B25">
            <v>12393732953</v>
          </cell>
        </row>
        <row r="26">
          <cell r="A26" t="str">
            <v>کلر پارس</v>
          </cell>
          <cell r="B26">
            <v>93201636279</v>
          </cell>
        </row>
        <row r="27">
          <cell r="A27" t="str">
            <v>گ.س.وت.ص.پتروشیمی خلیج فارس</v>
          </cell>
          <cell r="B27">
            <v>41105963665</v>
          </cell>
        </row>
        <row r="28">
          <cell r="A28" t="str">
            <v>گروه مالی مهرگان تامین پارس</v>
          </cell>
          <cell r="B28">
            <v>11985979</v>
          </cell>
        </row>
        <row r="29">
          <cell r="A29" t="str">
            <v>گسترش نفت و گاز پارسیان</v>
          </cell>
          <cell r="B29">
            <v>192815571191</v>
          </cell>
        </row>
        <row r="30">
          <cell r="A30" t="str">
            <v>گلتاش‌</v>
          </cell>
          <cell r="B30">
            <v>27234751974</v>
          </cell>
        </row>
        <row r="31">
          <cell r="A31" t="str">
            <v>مدیریت صنعت شوینده ت.ص.بهشهر</v>
          </cell>
          <cell r="B31">
            <v>8842247719</v>
          </cell>
        </row>
        <row r="32">
          <cell r="A32" t="str">
            <v>معدنی‌ املاح‌  ایران‌</v>
          </cell>
          <cell r="B32">
            <v>16412145800</v>
          </cell>
        </row>
        <row r="33">
          <cell r="A33" t="str">
            <v>ملی شیمی کشاورز</v>
          </cell>
          <cell r="B33">
            <v>54356885952</v>
          </cell>
        </row>
        <row r="34">
          <cell r="A34" t="str">
            <v>نیروکلر</v>
          </cell>
          <cell r="B34">
            <v>26044848035</v>
          </cell>
        </row>
        <row r="35">
          <cell r="A35" t="str">
            <v>Grand Total</v>
          </cell>
          <cell r="B35">
            <v>2073034220023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CE48-CCE8-4CDA-8DAB-218A3D508442}">
  <sheetPr>
    <pageSetUpPr fitToPage="1"/>
  </sheetPr>
  <dimension ref="A1:V36"/>
  <sheetViews>
    <sheetView rightToLeft="1" view="pageBreakPreview" topLeftCell="A16" zoomScaleNormal="100" zoomScaleSheetLayoutView="100" workbookViewId="0">
      <selection activeCell="L26" sqref="L26"/>
    </sheetView>
  </sheetViews>
  <sheetFormatPr defaultColWidth="9.140625" defaultRowHeight="18.75"/>
  <cols>
    <col min="1" max="1" width="3.7109375" style="19" customWidth="1"/>
    <col min="2" max="8" width="13.42578125" style="19" customWidth="1"/>
    <col min="9" max="9" width="9.140625" style="19"/>
    <col min="10" max="10" width="12.42578125" style="19" bestFit="1" customWidth="1"/>
    <col min="11" max="16384" width="9.140625" style="19"/>
  </cols>
  <sheetData>
    <row r="1" spans="1:22" s="21" customFormat="1" ht="2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1" customFormat="1" ht="22.5"/>
    <row r="3" spans="1:22" s="21" customFormat="1" ht="22.5"/>
    <row r="4" spans="1:22" s="21" customFormat="1" ht="22.5"/>
    <row r="23" spans="1:8" ht="29.45" customHeight="1"/>
    <row r="24" spans="1:8" ht="39" customHeight="1">
      <c r="A24" s="85" t="s">
        <v>0</v>
      </c>
      <c r="B24" s="86"/>
      <c r="C24" s="86"/>
      <c r="D24" s="86"/>
      <c r="E24" s="86"/>
      <c r="F24" s="86"/>
      <c r="G24" s="86"/>
      <c r="H24" s="86"/>
    </row>
    <row r="25" spans="1:8" ht="39" customHeight="1">
      <c r="A25" s="85" t="s">
        <v>211</v>
      </c>
      <c r="B25" s="86"/>
      <c r="C25" s="86"/>
      <c r="D25" s="86"/>
      <c r="E25" s="86"/>
      <c r="F25" s="86"/>
      <c r="G25" s="86"/>
      <c r="H25" s="86"/>
    </row>
    <row r="26" spans="1:8" ht="39" customHeight="1">
      <c r="A26" s="85" t="s">
        <v>210</v>
      </c>
      <c r="B26" s="86"/>
      <c r="C26" s="86"/>
      <c r="D26" s="86"/>
      <c r="E26" s="86"/>
      <c r="F26" s="86"/>
      <c r="G26" s="86"/>
      <c r="H26" s="86"/>
    </row>
    <row r="27" spans="1:8" ht="39" customHeight="1">
      <c r="A27" s="85" t="s">
        <v>212</v>
      </c>
      <c r="B27" s="86"/>
      <c r="C27" s="86"/>
      <c r="D27" s="86"/>
      <c r="E27" s="86"/>
      <c r="F27" s="86"/>
      <c r="G27" s="86"/>
      <c r="H27" s="86"/>
    </row>
    <row r="32" spans="1:8" s="20" customFormat="1" ht="22.5">
      <c r="B32" s="19"/>
      <c r="C32" s="19"/>
      <c r="D32" s="19"/>
      <c r="E32" s="19"/>
      <c r="F32" s="19"/>
      <c r="G32" s="19"/>
      <c r="H32" s="19"/>
    </row>
    <row r="33" spans="1:8" s="20" customFormat="1" ht="22.5">
      <c r="B33" s="19"/>
      <c r="C33" s="19"/>
      <c r="D33" s="19"/>
      <c r="E33" s="19"/>
      <c r="F33" s="19"/>
      <c r="G33" s="19"/>
      <c r="H33" s="19"/>
    </row>
    <row r="36" spans="1:8">
      <c r="A36" s="19" t="s">
        <v>209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5"/>
  <sheetViews>
    <sheetView rightToLeft="1" view="pageBreakPreview" topLeftCell="A7" zoomScaleNormal="100" zoomScaleSheetLayoutView="100" workbookViewId="0">
      <selection activeCell="A36" sqref="A36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8" ht="29.1" customHeight="1">
      <c r="A1" s="93" t="s">
        <v>0</v>
      </c>
      <c r="B1" s="93"/>
      <c r="C1" s="93"/>
      <c r="D1" s="93"/>
      <c r="E1" s="93"/>
    </row>
    <row r="2" spans="1:8" ht="21.75" customHeight="1">
      <c r="A2" s="93" t="s">
        <v>93</v>
      </c>
      <c r="B2" s="93"/>
      <c r="C2" s="93"/>
      <c r="D2" s="93"/>
      <c r="E2" s="93"/>
    </row>
    <row r="3" spans="1:8" ht="21.75" customHeight="1">
      <c r="A3" s="93" t="s">
        <v>2</v>
      </c>
      <c r="B3" s="93"/>
      <c r="C3" s="93"/>
      <c r="D3" s="93"/>
      <c r="E3" s="93"/>
    </row>
    <row r="4" spans="1:8" ht="14.45" customHeight="1"/>
    <row r="5" spans="1:8" ht="29.1" customHeight="1">
      <c r="A5" s="94" t="s">
        <v>267</v>
      </c>
      <c r="B5" s="94"/>
      <c r="C5" s="94"/>
      <c r="D5" s="94"/>
      <c r="E5" s="94"/>
    </row>
    <row r="6" spans="1:8" ht="14.45" customHeight="1">
      <c r="C6" s="2" t="s">
        <v>108</v>
      </c>
      <c r="E6" s="2" t="s">
        <v>5</v>
      </c>
    </row>
    <row r="7" spans="1:8" ht="14.45" customHeight="1">
      <c r="A7" s="25" t="s">
        <v>107</v>
      </c>
      <c r="C7" s="4" t="s">
        <v>90</v>
      </c>
      <c r="E7" s="4" t="s">
        <v>90</v>
      </c>
    </row>
    <row r="8" spans="1:8" ht="21.75" customHeight="1">
      <c r="A8" s="37" t="s">
        <v>107</v>
      </c>
      <c r="B8" s="40"/>
      <c r="C8" s="43">
        <v>0</v>
      </c>
      <c r="D8" s="40"/>
      <c r="E8" s="43">
        <v>642367231</v>
      </c>
    </row>
    <row r="9" spans="1:8" ht="21.75" customHeight="1">
      <c r="A9" s="38" t="s">
        <v>160</v>
      </c>
      <c r="B9" s="40"/>
      <c r="C9" s="47">
        <v>88615490</v>
      </c>
      <c r="D9" s="40"/>
      <c r="E9" s="47">
        <v>1004447338</v>
      </c>
    </row>
    <row r="10" spans="1:8" ht="21.75" customHeight="1" thickBot="1">
      <c r="A10" s="26"/>
      <c r="B10" s="40"/>
      <c r="C10" s="48">
        <f>SUM(C8:C9)</f>
        <v>88615490</v>
      </c>
      <c r="D10" s="40"/>
      <c r="E10" s="48">
        <f>SUM(E8:E9)</f>
        <v>1646814569</v>
      </c>
    </row>
    <row r="15" spans="1:8">
      <c r="H15" t="s">
        <v>274</v>
      </c>
    </row>
  </sheetData>
  <mergeCells count="4">
    <mergeCell ref="A5:E5"/>
    <mergeCell ref="A1:E1"/>
    <mergeCell ref="A2:E2"/>
    <mergeCell ref="A3:E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1"/>
  <sheetViews>
    <sheetView rightToLeft="1" view="pageBreakPreview" topLeftCell="A31" zoomScale="112" zoomScaleNormal="100" zoomScaleSheetLayoutView="112" workbookViewId="0">
      <selection activeCell="O41" sqref="O41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0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7.5703125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14.45" customHeight="1"/>
    <row r="5" spans="1:19" ht="14.45" customHeight="1">
      <c r="A5" s="98" t="s">
        <v>111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ht="14.45" customHeight="1">
      <c r="A6" s="87" t="s">
        <v>52</v>
      </c>
      <c r="C6" s="87" t="s">
        <v>161</v>
      </c>
      <c r="D6" s="87"/>
      <c r="E6" s="87"/>
      <c r="F6" s="87"/>
      <c r="G6" s="87"/>
      <c r="I6" s="87" t="s">
        <v>108</v>
      </c>
      <c r="J6" s="87"/>
      <c r="K6" s="87"/>
      <c r="L6" s="87"/>
      <c r="M6" s="87"/>
      <c r="O6" s="87" t="s">
        <v>109</v>
      </c>
      <c r="P6" s="87"/>
      <c r="Q6" s="87"/>
      <c r="R6" s="87"/>
      <c r="S6" s="87"/>
    </row>
    <row r="7" spans="1:19" ht="29.1" customHeight="1">
      <c r="A7" s="87"/>
      <c r="C7" s="8" t="s">
        <v>162</v>
      </c>
      <c r="D7" s="3"/>
      <c r="E7" s="8" t="s">
        <v>163</v>
      </c>
      <c r="F7" s="3"/>
      <c r="G7" s="8" t="s">
        <v>164</v>
      </c>
      <c r="I7" s="8" t="s">
        <v>165</v>
      </c>
      <c r="J7" s="3"/>
      <c r="K7" s="8" t="s">
        <v>166</v>
      </c>
      <c r="L7" s="3"/>
      <c r="M7" s="8" t="s">
        <v>167</v>
      </c>
      <c r="O7" s="8" t="s">
        <v>165</v>
      </c>
      <c r="P7" s="3"/>
      <c r="Q7" s="8" t="s">
        <v>166</v>
      </c>
      <c r="R7" s="3"/>
      <c r="S7" s="8" t="s">
        <v>167</v>
      </c>
    </row>
    <row r="8" spans="1:19" ht="21.75" customHeight="1">
      <c r="A8" s="41" t="s">
        <v>145</v>
      </c>
      <c r="B8" s="40"/>
      <c r="C8" s="41" t="s">
        <v>168</v>
      </c>
      <c r="D8" s="40"/>
      <c r="E8" s="43">
        <v>1485120</v>
      </c>
      <c r="F8" s="40"/>
      <c r="G8" s="43">
        <v>1000</v>
      </c>
      <c r="H8" s="9"/>
      <c r="I8" s="53">
        <v>0</v>
      </c>
      <c r="J8" s="27"/>
      <c r="K8" s="53">
        <v>0</v>
      </c>
      <c r="L8" s="27"/>
      <c r="M8" s="53">
        <v>0</v>
      </c>
      <c r="N8" s="27"/>
      <c r="O8" s="53">
        <v>1485120000</v>
      </c>
      <c r="P8" s="27"/>
      <c r="Q8" s="54">
        <v>0</v>
      </c>
      <c r="R8" s="27"/>
      <c r="S8" s="54">
        <f>O8+Q8</f>
        <v>1485120000</v>
      </c>
    </row>
    <row r="9" spans="1:19" ht="21.75" customHeight="1">
      <c r="A9" s="44" t="s">
        <v>115</v>
      </c>
      <c r="B9" s="40"/>
      <c r="C9" s="44" t="s">
        <v>169</v>
      </c>
      <c r="D9" s="40"/>
      <c r="E9" s="46">
        <v>3388507</v>
      </c>
      <c r="F9" s="40"/>
      <c r="G9" s="46">
        <v>35</v>
      </c>
      <c r="H9" s="9"/>
      <c r="I9" s="54">
        <v>0</v>
      </c>
      <c r="J9" s="27"/>
      <c r="K9" s="54">
        <v>0</v>
      </c>
      <c r="L9" s="27"/>
      <c r="M9" s="54">
        <v>0</v>
      </c>
      <c r="N9" s="27"/>
      <c r="O9" s="54">
        <v>118597745</v>
      </c>
      <c r="P9" s="27"/>
      <c r="Q9" s="54">
        <v>0</v>
      </c>
      <c r="R9" s="27"/>
      <c r="S9" s="54">
        <f>O9+Q9</f>
        <v>118597745</v>
      </c>
    </row>
    <row r="10" spans="1:19" ht="21.75" customHeight="1">
      <c r="A10" s="44" t="s">
        <v>26</v>
      </c>
      <c r="B10" s="40"/>
      <c r="C10" s="44" t="s">
        <v>170</v>
      </c>
      <c r="D10" s="40"/>
      <c r="E10" s="46">
        <v>1887812</v>
      </c>
      <c r="F10" s="40"/>
      <c r="G10" s="46">
        <v>4984</v>
      </c>
      <c r="H10" s="9"/>
      <c r="I10" s="54">
        <v>0</v>
      </c>
      <c r="J10" s="27"/>
      <c r="K10" s="54">
        <v>0</v>
      </c>
      <c r="L10" s="27"/>
      <c r="M10" s="54">
        <v>0</v>
      </c>
      <c r="N10" s="27"/>
      <c r="O10" s="54">
        <v>9408855008</v>
      </c>
      <c r="P10" s="27"/>
      <c r="Q10" s="54">
        <v>0</v>
      </c>
      <c r="R10" s="27"/>
      <c r="S10" s="54">
        <f t="shared" ref="S10:S39" si="0">O10+Q10</f>
        <v>9408855008</v>
      </c>
    </row>
    <row r="11" spans="1:19" ht="21.75" customHeight="1">
      <c r="A11" s="44" t="s">
        <v>31</v>
      </c>
      <c r="B11" s="40"/>
      <c r="C11" s="44" t="s">
        <v>171</v>
      </c>
      <c r="D11" s="40"/>
      <c r="E11" s="46">
        <v>10091033</v>
      </c>
      <c r="F11" s="40"/>
      <c r="G11" s="46">
        <v>600</v>
      </c>
      <c r="H11" s="9"/>
      <c r="I11" s="54">
        <v>0</v>
      </c>
      <c r="J11" s="27"/>
      <c r="K11" s="54">
        <v>0</v>
      </c>
      <c r="L11" s="27"/>
      <c r="M11" s="54">
        <v>0</v>
      </c>
      <c r="N11" s="27"/>
      <c r="O11" s="54">
        <v>6054619800</v>
      </c>
      <c r="P11" s="27"/>
      <c r="Q11" s="54">
        <v>0</v>
      </c>
      <c r="R11" s="27"/>
      <c r="S11" s="54">
        <f t="shared" si="0"/>
        <v>6054619800</v>
      </c>
    </row>
    <row r="12" spans="1:19" ht="21.75" customHeight="1">
      <c r="A12" s="44" t="s">
        <v>120</v>
      </c>
      <c r="B12" s="40"/>
      <c r="C12" s="44" t="s">
        <v>172</v>
      </c>
      <c r="D12" s="40"/>
      <c r="E12" s="46">
        <v>168421</v>
      </c>
      <c r="F12" s="40"/>
      <c r="G12" s="46">
        <v>670</v>
      </c>
      <c r="H12" s="9"/>
      <c r="I12" s="54">
        <v>0</v>
      </c>
      <c r="J12" s="27"/>
      <c r="K12" s="54">
        <v>0</v>
      </c>
      <c r="L12" s="27"/>
      <c r="M12" s="54">
        <v>0</v>
      </c>
      <c r="N12" s="27"/>
      <c r="O12" s="54">
        <v>112842070</v>
      </c>
      <c r="P12" s="27"/>
      <c r="Q12" s="54">
        <v>0</v>
      </c>
      <c r="R12" s="27"/>
      <c r="S12" s="54">
        <f t="shared" si="0"/>
        <v>112842070</v>
      </c>
    </row>
    <row r="13" spans="1:19" ht="21.75" customHeight="1">
      <c r="A13" s="44" t="s">
        <v>23</v>
      </c>
      <c r="B13" s="40"/>
      <c r="C13" s="44" t="s">
        <v>173</v>
      </c>
      <c r="D13" s="40"/>
      <c r="E13" s="46">
        <v>8795966</v>
      </c>
      <c r="F13" s="40"/>
      <c r="G13" s="46">
        <v>500</v>
      </c>
      <c r="H13" s="9"/>
      <c r="I13" s="54">
        <v>0</v>
      </c>
      <c r="J13" s="27"/>
      <c r="K13" s="54">
        <v>0</v>
      </c>
      <c r="L13" s="27"/>
      <c r="M13" s="54">
        <v>0</v>
      </c>
      <c r="N13" s="27"/>
      <c r="O13" s="54">
        <v>4397983000</v>
      </c>
      <c r="P13" s="27"/>
      <c r="Q13" s="54">
        <v>0</v>
      </c>
      <c r="R13" s="27"/>
      <c r="S13" s="54">
        <f t="shared" si="0"/>
        <v>4397983000</v>
      </c>
    </row>
    <row r="14" spans="1:19" ht="21.75" customHeight="1">
      <c r="A14" s="44" t="s">
        <v>45</v>
      </c>
      <c r="B14" s="40"/>
      <c r="C14" s="44" t="s">
        <v>174</v>
      </c>
      <c r="D14" s="40"/>
      <c r="E14" s="46">
        <v>9823776</v>
      </c>
      <c r="F14" s="40"/>
      <c r="G14" s="46">
        <v>1400</v>
      </c>
      <c r="H14" s="9"/>
      <c r="I14" s="54">
        <v>0</v>
      </c>
      <c r="J14" s="27"/>
      <c r="K14" s="54">
        <v>0</v>
      </c>
      <c r="L14" s="27"/>
      <c r="M14" s="54">
        <v>0</v>
      </c>
      <c r="N14" s="27"/>
      <c r="O14" s="54">
        <v>13753286400</v>
      </c>
      <c r="P14" s="27"/>
      <c r="Q14" s="54">
        <v>-18814345</v>
      </c>
      <c r="R14" s="27"/>
      <c r="S14" s="54">
        <f t="shared" si="0"/>
        <v>13734472055</v>
      </c>
    </row>
    <row r="15" spans="1:19" ht="21.75" customHeight="1">
      <c r="A15" s="44" t="s">
        <v>116</v>
      </c>
      <c r="B15" s="40"/>
      <c r="C15" s="44" t="s">
        <v>175</v>
      </c>
      <c r="D15" s="40"/>
      <c r="E15" s="46">
        <v>194</v>
      </c>
      <c r="F15" s="40"/>
      <c r="G15" s="46">
        <v>6810</v>
      </c>
      <c r="H15" s="9"/>
      <c r="I15" s="54">
        <v>0</v>
      </c>
      <c r="J15" s="27"/>
      <c r="K15" s="54">
        <v>0</v>
      </c>
      <c r="L15" s="27"/>
      <c r="M15" s="54">
        <v>0</v>
      </c>
      <c r="N15" s="27"/>
      <c r="O15" s="54">
        <v>1321140</v>
      </c>
      <c r="P15" s="27"/>
      <c r="Q15" s="54">
        <v>0</v>
      </c>
      <c r="R15" s="27"/>
      <c r="S15" s="54">
        <f t="shared" si="0"/>
        <v>1321140</v>
      </c>
    </row>
    <row r="16" spans="1:19" ht="21.75" customHeight="1">
      <c r="A16" s="44" t="s">
        <v>42</v>
      </c>
      <c r="B16" s="40"/>
      <c r="C16" s="44" t="s">
        <v>176</v>
      </c>
      <c r="D16" s="40"/>
      <c r="E16" s="46">
        <v>10265072</v>
      </c>
      <c r="F16" s="40"/>
      <c r="G16" s="46">
        <v>1940</v>
      </c>
      <c r="H16" s="9"/>
      <c r="I16" s="54">
        <v>0</v>
      </c>
      <c r="J16" s="27"/>
      <c r="K16" s="54">
        <v>0</v>
      </c>
      <c r="L16" s="27"/>
      <c r="M16" s="54">
        <v>0</v>
      </c>
      <c r="N16" s="27"/>
      <c r="O16" s="54">
        <v>19914239680</v>
      </c>
      <c r="P16" s="27"/>
      <c r="Q16" s="54">
        <v>0</v>
      </c>
      <c r="R16" s="27"/>
      <c r="S16" s="54">
        <f t="shared" si="0"/>
        <v>19914239680</v>
      </c>
    </row>
    <row r="17" spans="1:19" ht="21.75" customHeight="1">
      <c r="A17" s="44" t="s">
        <v>134</v>
      </c>
      <c r="B17" s="40"/>
      <c r="C17" s="44" t="s">
        <v>177</v>
      </c>
      <c r="D17" s="40"/>
      <c r="E17" s="46">
        <v>186134158</v>
      </c>
      <c r="F17" s="40"/>
      <c r="G17" s="46">
        <v>15</v>
      </c>
      <c r="H17" s="9"/>
      <c r="I17" s="54">
        <v>0</v>
      </c>
      <c r="J17" s="27"/>
      <c r="K17" s="54">
        <v>0</v>
      </c>
      <c r="L17" s="27"/>
      <c r="M17" s="54">
        <v>0</v>
      </c>
      <c r="N17" s="27"/>
      <c r="O17" s="54">
        <v>2792012370</v>
      </c>
      <c r="P17" s="27"/>
      <c r="Q17" s="54">
        <v>0</v>
      </c>
      <c r="R17" s="27"/>
      <c r="S17" s="54">
        <f t="shared" si="0"/>
        <v>2792012370</v>
      </c>
    </row>
    <row r="18" spans="1:19" ht="21.75" customHeight="1">
      <c r="A18" s="44" t="s">
        <v>20</v>
      </c>
      <c r="B18" s="40"/>
      <c r="C18" s="44" t="s">
        <v>178</v>
      </c>
      <c r="D18" s="40"/>
      <c r="E18" s="46">
        <v>611647</v>
      </c>
      <c r="F18" s="40"/>
      <c r="G18" s="46">
        <v>38000</v>
      </c>
      <c r="H18" s="9"/>
      <c r="I18" s="54">
        <v>0</v>
      </c>
      <c r="J18" s="27"/>
      <c r="K18" s="54">
        <v>0</v>
      </c>
      <c r="L18" s="27"/>
      <c r="M18" s="54">
        <v>0</v>
      </c>
      <c r="N18" s="27"/>
      <c r="O18" s="54">
        <v>23242586000</v>
      </c>
      <c r="P18" s="27"/>
      <c r="Q18" s="54">
        <v>-189477603</v>
      </c>
      <c r="R18" s="27"/>
      <c r="S18" s="54">
        <f t="shared" si="0"/>
        <v>23053108397</v>
      </c>
    </row>
    <row r="19" spans="1:19" ht="21.75" customHeight="1">
      <c r="A19" s="44" t="s">
        <v>35</v>
      </c>
      <c r="B19" s="40"/>
      <c r="C19" s="44" t="s">
        <v>3</v>
      </c>
      <c r="D19" s="40"/>
      <c r="E19" s="46">
        <v>67848870</v>
      </c>
      <c r="F19" s="40"/>
      <c r="G19" s="46">
        <v>510</v>
      </c>
      <c r="H19" s="9"/>
      <c r="I19" s="54">
        <v>0</v>
      </c>
      <c r="J19" s="27"/>
      <c r="K19" s="54">
        <v>0</v>
      </c>
      <c r="L19" s="27"/>
      <c r="M19" s="54">
        <v>0</v>
      </c>
      <c r="N19" s="27"/>
      <c r="O19" s="54">
        <v>34602923700</v>
      </c>
      <c r="P19" s="27"/>
      <c r="Q19" s="54">
        <v>-2280295036</v>
      </c>
      <c r="R19" s="27"/>
      <c r="S19" s="54">
        <f t="shared" si="0"/>
        <v>32322628664</v>
      </c>
    </row>
    <row r="20" spans="1:19" ht="21.75" customHeight="1">
      <c r="A20" s="44" t="s">
        <v>28</v>
      </c>
      <c r="B20" s="40"/>
      <c r="C20" s="44" t="s">
        <v>179</v>
      </c>
      <c r="D20" s="40"/>
      <c r="E20" s="46">
        <v>14629190</v>
      </c>
      <c r="F20" s="40"/>
      <c r="G20" s="46">
        <v>1600</v>
      </c>
      <c r="H20" s="9"/>
      <c r="I20" s="54">
        <v>0</v>
      </c>
      <c r="J20" s="27"/>
      <c r="K20" s="54">
        <v>0</v>
      </c>
      <c r="L20" s="27"/>
      <c r="M20" s="54">
        <v>0</v>
      </c>
      <c r="N20" s="27"/>
      <c r="O20" s="54">
        <v>23406704000</v>
      </c>
      <c r="P20" s="27"/>
      <c r="Q20" s="54">
        <v>0</v>
      </c>
      <c r="R20" s="27"/>
      <c r="S20" s="54">
        <f t="shared" si="0"/>
        <v>23406704000</v>
      </c>
    </row>
    <row r="21" spans="1:19" ht="21.75" customHeight="1">
      <c r="A21" s="44" t="s">
        <v>143</v>
      </c>
      <c r="B21" s="40"/>
      <c r="C21" s="44" t="s">
        <v>168</v>
      </c>
      <c r="D21" s="40"/>
      <c r="E21" s="46">
        <v>829585</v>
      </c>
      <c r="F21" s="40"/>
      <c r="G21" s="46">
        <v>4200</v>
      </c>
      <c r="H21" s="9"/>
      <c r="I21" s="54">
        <v>0</v>
      </c>
      <c r="J21" s="27"/>
      <c r="K21" s="54">
        <v>0</v>
      </c>
      <c r="L21" s="27"/>
      <c r="M21" s="54">
        <v>0</v>
      </c>
      <c r="N21" s="27"/>
      <c r="O21" s="54">
        <v>3484257000</v>
      </c>
      <c r="P21" s="27"/>
      <c r="Q21" s="54">
        <v>0</v>
      </c>
      <c r="R21" s="27"/>
      <c r="S21" s="54">
        <f t="shared" si="0"/>
        <v>3484257000</v>
      </c>
    </row>
    <row r="22" spans="1:19" ht="21.75" customHeight="1">
      <c r="A22" s="44" t="s">
        <v>30</v>
      </c>
      <c r="B22" s="40"/>
      <c r="C22" s="44" t="s">
        <v>180</v>
      </c>
      <c r="D22" s="40"/>
      <c r="E22" s="46">
        <v>3918545</v>
      </c>
      <c r="F22" s="40"/>
      <c r="G22" s="46">
        <v>1250</v>
      </c>
      <c r="H22" s="9"/>
      <c r="I22" s="54">
        <v>0</v>
      </c>
      <c r="J22" s="27"/>
      <c r="K22" s="54">
        <v>0</v>
      </c>
      <c r="L22" s="27"/>
      <c r="M22" s="54">
        <v>0</v>
      </c>
      <c r="N22" s="27"/>
      <c r="O22" s="54">
        <v>4898181250</v>
      </c>
      <c r="P22" s="27"/>
      <c r="Q22" s="54">
        <v>0</v>
      </c>
      <c r="R22" s="27"/>
      <c r="S22" s="54">
        <f t="shared" si="0"/>
        <v>4898181250</v>
      </c>
    </row>
    <row r="23" spans="1:19" ht="21.75" customHeight="1">
      <c r="A23" s="44" t="s">
        <v>144</v>
      </c>
      <c r="B23" s="40"/>
      <c r="C23" s="44" t="s">
        <v>168</v>
      </c>
      <c r="D23" s="40"/>
      <c r="E23" s="46">
        <v>1300000</v>
      </c>
      <c r="F23" s="40"/>
      <c r="G23" s="46">
        <v>2280</v>
      </c>
      <c r="H23" s="9"/>
      <c r="I23" s="54">
        <v>0</v>
      </c>
      <c r="J23" s="27"/>
      <c r="K23" s="54">
        <v>0</v>
      </c>
      <c r="L23" s="27"/>
      <c r="M23" s="54">
        <v>0</v>
      </c>
      <c r="N23" s="27"/>
      <c r="O23" s="54">
        <v>2964000000</v>
      </c>
      <c r="P23" s="27"/>
      <c r="Q23" s="54">
        <v>0</v>
      </c>
      <c r="R23" s="27"/>
      <c r="S23" s="54">
        <f t="shared" si="0"/>
        <v>2964000000</v>
      </c>
    </row>
    <row r="24" spans="1:19" ht="21.75" customHeight="1">
      <c r="A24" s="44" t="s">
        <v>38</v>
      </c>
      <c r="B24" s="40"/>
      <c r="C24" s="44" t="s">
        <v>181</v>
      </c>
      <c r="D24" s="40"/>
      <c r="E24" s="46">
        <v>22555535</v>
      </c>
      <c r="F24" s="40"/>
      <c r="G24" s="46">
        <v>23</v>
      </c>
      <c r="H24" s="9"/>
      <c r="I24" s="54">
        <v>0</v>
      </c>
      <c r="J24" s="27"/>
      <c r="K24" s="54">
        <v>0</v>
      </c>
      <c r="L24" s="27"/>
      <c r="M24" s="54">
        <v>0</v>
      </c>
      <c r="N24" s="27"/>
      <c r="O24" s="54">
        <v>518777305</v>
      </c>
      <c r="P24" s="27"/>
      <c r="Q24" s="54">
        <v>0</v>
      </c>
      <c r="R24" s="27"/>
      <c r="S24" s="54">
        <f t="shared" si="0"/>
        <v>518777305</v>
      </c>
    </row>
    <row r="25" spans="1:19" ht="21.75" customHeight="1">
      <c r="A25" s="44" t="s">
        <v>140</v>
      </c>
      <c r="B25" s="40"/>
      <c r="C25" s="44" t="s">
        <v>172</v>
      </c>
      <c r="D25" s="40"/>
      <c r="E25" s="46">
        <v>1750000</v>
      </c>
      <c r="F25" s="40"/>
      <c r="G25" s="46">
        <v>400</v>
      </c>
      <c r="H25" s="9"/>
      <c r="I25" s="54">
        <v>0</v>
      </c>
      <c r="J25" s="27"/>
      <c r="K25" s="54">
        <v>0</v>
      </c>
      <c r="L25" s="27"/>
      <c r="M25" s="54">
        <v>0</v>
      </c>
      <c r="N25" s="27"/>
      <c r="O25" s="54">
        <v>700000000</v>
      </c>
      <c r="P25" s="27"/>
      <c r="Q25" s="54">
        <v>0</v>
      </c>
      <c r="R25" s="27"/>
      <c r="S25" s="54">
        <f t="shared" si="0"/>
        <v>700000000</v>
      </c>
    </row>
    <row r="26" spans="1:19" ht="21.75" customHeight="1">
      <c r="A26" s="44" t="s">
        <v>19</v>
      </c>
      <c r="B26" s="40"/>
      <c r="C26" s="44" t="s">
        <v>177</v>
      </c>
      <c r="D26" s="40"/>
      <c r="E26" s="46">
        <v>5200000</v>
      </c>
      <c r="F26" s="40"/>
      <c r="G26" s="46">
        <v>160</v>
      </c>
      <c r="H26" s="9"/>
      <c r="I26" s="54">
        <v>0</v>
      </c>
      <c r="J26" s="27"/>
      <c r="K26" s="54">
        <v>0</v>
      </c>
      <c r="L26" s="27"/>
      <c r="M26" s="54">
        <v>0</v>
      </c>
      <c r="N26" s="27"/>
      <c r="O26" s="54">
        <v>832000000</v>
      </c>
      <c r="P26" s="27"/>
      <c r="Q26" s="54">
        <v>0</v>
      </c>
      <c r="R26" s="27"/>
      <c r="S26" s="54">
        <f t="shared" si="0"/>
        <v>832000000</v>
      </c>
    </row>
    <row r="27" spans="1:19" ht="21.75" customHeight="1">
      <c r="A27" s="44" t="s">
        <v>24</v>
      </c>
      <c r="B27" s="40"/>
      <c r="C27" s="44" t="s">
        <v>173</v>
      </c>
      <c r="D27" s="40"/>
      <c r="E27" s="46">
        <v>3487226</v>
      </c>
      <c r="F27" s="40"/>
      <c r="G27" s="46">
        <v>3400</v>
      </c>
      <c r="H27" s="9"/>
      <c r="I27" s="54">
        <v>0</v>
      </c>
      <c r="J27" s="27"/>
      <c r="K27" s="54">
        <v>0</v>
      </c>
      <c r="L27" s="27"/>
      <c r="M27" s="54">
        <v>0</v>
      </c>
      <c r="N27" s="27"/>
      <c r="O27" s="54">
        <v>11856568400</v>
      </c>
      <c r="P27" s="27"/>
      <c r="Q27" s="54">
        <v>0</v>
      </c>
      <c r="R27" s="27"/>
      <c r="S27" s="54">
        <f t="shared" si="0"/>
        <v>11856568400</v>
      </c>
    </row>
    <row r="28" spans="1:19" ht="21.75" customHeight="1">
      <c r="A28" s="44" t="s">
        <v>46</v>
      </c>
      <c r="B28" s="40"/>
      <c r="C28" s="44" t="s">
        <v>182</v>
      </c>
      <c r="D28" s="40"/>
      <c r="E28" s="46">
        <v>1446255</v>
      </c>
      <c r="F28" s="40"/>
      <c r="G28" s="46">
        <v>7700</v>
      </c>
      <c r="H28" s="9"/>
      <c r="I28" s="54">
        <v>0</v>
      </c>
      <c r="J28" s="27"/>
      <c r="K28" s="54">
        <v>0</v>
      </c>
      <c r="L28" s="27"/>
      <c r="M28" s="54">
        <v>0</v>
      </c>
      <c r="N28" s="27"/>
      <c r="O28" s="54">
        <v>11136163500</v>
      </c>
      <c r="P28" s="27"/>
      <c r="Q28" s="54">
        <v>-224218057</v>
      </c>
      <c r="R28" s="27"/>
      <c r="S28" s="54">
        <f t="shared" si="0"/>
        <v>10911945443</v>
      </c>
    </row>
    <row r="29" spans="1:19" ht="21.75" customHeight="1">
      <c r="A29" s="44" t="s">
        <v>119</v>
      </c>
      <c r="B29" s="40"/>
      <c r="C29" s="44" t="s">
        <v>183</v>
      </c>
      <c r="D29" s="40"/>
      <c r="E29" s="46">
        <v>6635066</v>
      </c>
      <c r="F29" s="40"/>
      <c r="G29" s="46">
        <v>900</v>
      </c>
      <c r="H29" s="9"/>
      <c r="I29" s="54">
        <v>0</v>
      </c>
      <c r="J29" s="27"/>
      <c r="K29" s="54">
        <v>0</v>
      </c>
      <c r="L29" s="27"/>
      <c r="M29" s="54">
        <v>0</v>
      </c>
      <c r="N29" s="27"/>
      <c r="O29" s="54">
        <v>5971559400</v>
      </c>
      <c r="P29" s="27"/>
      <c r="Q29" s="54">
        <v>0</v>
      </c>
      <c r="R29" s="27"/>
      <c r="S29" s="54">
        <f t="shared" si="0"/>
        <v>5971559400</v>
      </c>
    </row>
    <row r="30" spans="1:19" ht="21.75" customHeight="1">
      <c r="A30" s="44" t="s">
        <v>139</v>
      </c>
      <c r="B30" s="40"/>
      <c r="C30" s="44" t="s">
        <v>184</v>
      </c>
      <c r="D30" s="40"/>
      <c r="E30" s="46">
        <v>1700440</v>
      </c>
      <c r="F30" s="40"/>
      <c r="G30" s="46">
        <v>1076</v>
      </c>
      <c r="H30" s="9"/>
      <c r="I30" s="54">
        <v>0</v>
      </c>
      <c r="J30" s="27"/>
      <c r="K30" s="54">
        <v>0</v>
      </c>
      <c r="L30" s="27"/>
      <c r="M30" s="54">
        <v>0</v>
      </c>
      <c r="N30" s="27"/>
      <c r="O30" s="54">
        <v>1829673440</v>
      </c>
      <c r="P30" s="27"/>
      <c r="Q30" s="54">
        <v>0</v>
      </c>
      <c r="R30" s="27"/>
      <c r="S30" s="54">
        <f t="shared" si="0"/>
        <v>1829673440</v>
      </c>
    </row>
    <row r="31" spans="1:19" ht="21.75" customHeight="1">
      <c r="A31" s="44" t="s">
        <v>21</v>
      </c>
      <c r="B31" s="40"/>
      <c r="C31" s="44" t="s">
        <v>185</v>
      </c>
      <c r="D31" s="40"/>
      <c r="E31" s="46">
        <v>2287342</v>
      </c>
      <c r="F31" s="40"/>
      <c r="G31" s="46">
        <v>680</v>
      </c>
      <c r="H31" s="9"/>
      <c r="I31" s="54">
        <v>0</v>
      </c>
      <c r="J31" s="27"/>
      <c r="K31" s="54">
        <v>0</v>
      </c>
      <c r="L31" s="27"/>
      <c r="M31" s="54">
        <v>0</v>
      </c>
      <c r="N31" s="27"/>
      <c r="O31" s="54">
        <v>1555392560</v>
      </c>
      <c r="P31" s="27"/>
      <c r="Q31" s="54">
        <v>0</v>
      </c>
      <c r="R31" s="27"/>
      <c r="S31" s="54">
        <f t="shared" si="0"/>
        <v>1555392560</v>
      </c>
    </row>
    <row r="32" spans="1:19" ht="21.75" customHeight="1">
      <c r="A32" s="44" t="s">
        <v>33</v>
      </c>
      <c r="B32" s="40"/>
      <c r="C32" s="44" t="s">
        <v>3</v>
      </c>
      <c r="D32" s="40"/>
      <c r="E32" s="46">
        <v>33579476</v>
      </c>
      <c r="F32" s="40"/>
      <c r="G32" s="46">
        <v>190</v>
      </c>
      <c r="H32" s="9"/>
      <c r="I32" s="54">
        <v>0</v>
      </c>
      <c r="J32" s="27"/>
      <c r="K32" s="54">
        <v>0</v>
      </c>
      <c r="L32" s="27"/>
      <c r="M32" s="54">
        <v>0</v>
      </c>
      <c r="N32" s="27"/>
      <c r="O32" s="54">
        <v>6380100440</v>
      </c>
      <c r="P32" s="27"/>
      <c r="Q32" s="54">
        <v>-251846070</v>
      </c>
      <c r="R32" s="27"/>
      <c r="S32" s="54">
        <f t="shared" si="0"/>
        <v>6128254370</v>
      </c>
    </row>
    <row r="33" spans="1:19" ht="21.75" customHeight="1">
      <c r="A33" s="44" t="s">
        <v>18</v>
      </c>
      <c r="B33" s="40"/>
      <c r="C33" s="44" t="s">
        <v>177</v>
      </c>
      <c r="D33" s="40"/>
      <c r="E33" s="46">
        <v>2200000</v>
      </c>
      <c r="F33" s="40"/>
      <c r="G33" s="46">
        <v>500</v>
      </c>
      <c r="H33" s="9"/>
      <c r="I33" s="54">
        <v>0</v>
      </c>
      <c r="J33" s="27"/>
      <c r="K33" s="54">
        <v>0</v>
      </c>
      <c r="L33" s="27"/>
      <c r="M33" s="54">
        <v>0</v>
      </c>
      <c r="N33" s="27"/>
      <c r="O33" s="54">
        <v>1100000000</v>
      </c>
      <c r="P33" s="27"/>
      <c r="Q33" s="54">
        <v>0</v>
      </c>
      <c r="R33" s="27"/>
      <c r="S33" s="54">
        <f t="shared" si="0"/>
        <v>1100000000</v>
      </c>
    </row>
    <row r="34" spans="1:19" ht="21.75" customHeight="1">
      <c r="A34" s="44" t="s">
        <v>37</v>
      </c>
      <c r="B34" s="40"/>
      <c r="C34" s="44" t="s">
        <v>185</v>
      </c>
      <c r="D34" s="40"/>
      <c r="E34" s="46">
        <v>16617157</v>
      </c>
      <c r="F34" s="40"/>
      <c r="G34" s="46">
        <v>200</v>
      </c>
      <c r="H34" s="9"/>
      <c r="I34" s="54">
        <v>0</v>
      </c>
      <c r="J34" s="27"/>
      <c r="K34" s="54">
        <v>0</v>
      </c>
      <c r="L34" s="27"/>
      <c r="M34" s="54">
        <v>0</v>
      </c>
      <c r="N34" s="27"/>
      <c r="O34" s="54">
        <v>3323431400</v>
      </c>
      <c r="P34" s="27"/>
      <c r="Q34" s="54">
        <v>0</v>
      </c>
      <c r="R34" s="27"/>
      <c r="S34" s="54">
        <f t="shared" si="0"/>
        <v>3323431400</v>
      </c>
    </row>
    <row r="35" spans="1:19" ht="21.75" customHeight="1">
      <c r="A35" s="44" t="s">
        <v>137</v>
      </c>
      <c r="B35" s="40"/>
      <c r="C35" s="44" t="s">
        <v>186</v>
      </c>
      <c r="D35" s="40"/>
      <c r="E35" s="46">
        <v>317986</v>
      </c>
      <c r="F35" s="40"/>
      <c r="G35" s="46">
        <v>37</v>
      </c>
      <c r="H35" s="9"/>
      <c r="I35" s="54">
        <v>0</v>
      </c>
      <c r="J35" s="27"/>
      <c r="K35" s="54">
        <v>0</v>
      </c>
      <c r="L35" s="27"/>
      <c r="M35" s="54">
        <v>0</v>
      </c>
      <c r="N35" s="27"/>
      <c r="O35" s="54">
        <v>11765482</v>
      </c>
      <c r="P35" s="27"/>
      <c r="Q35" s="54">
        <v>0</v>
      </c>
      <c r="R35" s="27"/>
      <c r="S35" s="54">
        <f t="shared" si="0"/>
        <v>11765482</v>
      </c>
    </row>
    <row r="36" spans="1:19" ht="21.75" customHeight="1">
      <c r="A36" s="44" t="s">
        <v>138</v>
      </c>
      <c r="B36" s="40"/>
      <c r="C36" s="44" t="s">
        <v>187</v>
      </c>
      <c r="D36" s="40"/>
      <c r="E36" s="46">
        <v>4800000</v>
      </c>
      <c r="F36" s="40"/>
      <c r="G36" s="46">
        <v>560</v>
      </c>
      <c r="H36" s="9"/>
      <c r="I36" s="54">
        <v>0</v>
      </c>
      <c r="J36" s="27"/>
      <c r="K36" s="54">
        <v>0</v>
      </c>
      <c r="L36" s="27"/>
      <c r="M36" s="54">
        <v>0</v>
      </c>
      <c r="N36" s="27"/>
      <c r="O36" s="54">
        <v>2688000000</v>
      </c>
      <c r="P36" s="27"/>
      <c r="Q36" s="54">
        <v>0</v>
      </c>
      <c r="R36" s="27"/>
      <c r="S36" s="54">
        <f t="shared" si="0"/>
        <v>2688000000</v>
      </c>
    </row>
    <row r="37" spans="1:19" ht="21.75" customHeight="1">
      <c r="A37" s="44" t="s">
        <v>126</v>
      </c>
      <c r="B37" s="40"/>
      <c r="C37" s="44" t="s">
        <v>188</v>
      </c>
      <c r="D37" s="40"/>
      <c r="E37" s="46">
        <v>220000</v>
      </c>
      <c r="F37" s="40"/>
      <c r="G37" s="46">
        <v>100</v>
      </c>
      <c r="H37" s="9"/>
      <c r="I37" s="54">
        <v>0</v>
      </c>
      <c r="J37" s="27"/>
      <c r="K37" s="54">
        <v>0</v>
      </c>
      <c r="L37" s="27"/>
      <c r="M37" s="54">
        <v>0</v>
      </c>
      <c r="N37" s="27"/>
      <c r="O37" s="54">
        <v>22000000</v>
      </c>
      <c r="P37" s="27"/>
      <c r="Q37" s="54">
        <v>0</v>
      </c>
      <c r="R37" s="27"/>
      <c r="S37" s="54">
        <f t="shared" si="0"/>
        <v>22000000</v>
      </c>
    </row>
    <row r="38" spans="1:19" ht="21.75" customHeight="1">
      <c r="A38" s="44" t="s">
        <v>129</v>
      </c>
      <c r="B38" s="40"/>
      <c r="C38" s="44" t="s">
        <v>186</v>
      </c>
      <c r="D38" s="40"/>
      <c r="E38" s="46">
        <v>41994168</v>
      </c>
      <c r="F38" s="40"/>
      <c r="G38" s="46">
        <v>20</v>
      </c>
      <c r="H38" s="9"/>
      <c r="I38" s="54">
        <v>0</v>
      </c>
      <c r="J38" s="27"/>
      <c r="K38" s="54">
        <v>0</v>
      </c>
      <c r="L38" s="27"/>
      <c r="M38" s="54">
        <v>0</v>
      </c>
      <c r="N38" s="27"/>
      <c r="O38" s="54">
        <v>839883360</v>
      </c>
      <c r="P38" s="27"/>
      <c r="Q38" s="54">
        <v>0</v>
      </c>
      <c r="R38" s="27"/>
      <c r="S38" s="54">
        <f t="shared" si="0"/>
        <v>839883360</v>
      </c>
    </row>
    <row r="39" spans="1:19" ht="21.75" customHeight="1">
      <c r="A39" s="44" t="s">
        <v>29</v>
      </c>
      <c r="B39" s="40"/>
      <c r="C39" s="44" t="s">
        <v>189</v>
      </c>
      <c r="D39" s="40"/>
      <c r="E39" s="46">
        <v>33740435</v>
      </c>
      <c r="F39" s="40"/>
      <c r="G39" s="46">
        <v>50</v>
      </c>
      <c r="H39" s="9"/>
      <c r="I39" s="55">
        <v>0</v>
      </c>
      <c r="J39" s="27"/>
      <c r="K39" s="55">
        <v>0</v>
      </c>
      <c r="L39" s="27"/>
      <c r="M39" s="55">
        <v>0</v>
      </c>
      <c r="N39" s="27"/>
      <c r="O39" s="55">
        <v>1687021750</v>
      </c>
      <c r="P39" s="27"/>
      <c r="Q39" s="54">
        <v>0</v>
      </c>
      <c r="R39" s="27"/>
      <c r="S39" s="54">
        <f t="shared" si="0"/>
        <v>1687021750</v>
      </c>
    </row>
    <row r="40" spans="1:19" ht="21.75" customHeight="1">
      <c r="A40" s="26"/>
      <c r="B40" s="40"/>
      <c r="C40" s="46"/>
      <c r="D40" s="40"/>
      <c r="E40" s="46"/>
      <c r="F40" s="40"/>
      <c r="G40" s="46"/>
      <c r="H40" s="9"/>
      <c r="I40" s="56">
        <f>SUM(I8:I39)</f>
        <v>0</v>
      </c>
      <c r="J40" s="57"/>
      <c r="K40" s="56">
        <f>SUM(K8:K39)</f>
        <v>0</v>
      </c>
      <c r="L40" s="57"/>
      <c r="M40" s="56">
        <f>SUM(M8:M39)</f>
        <v>0</v>
      </c>
      <c r="N40" s="57"/>
      <c r="O40" s="56">
        <f>SUM(O8:O39)</f>
        <v>201089866200</v>
      </c>
      <c r="P40" s="57"/>
      <c r="Q40" s="56">
        <f>SUM(Q8:Q39)</f>
        <v>-2964651111</v>
      </c>
      <c r="R40" s="57"/>
      <c r="S40" s="56">
        <f>SUM(S8:S39)</f>
        <v>198125215089</v>
      </c>
    </row>
    <row r="41" spans="1:19">
      <c r="O41" s="5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1"/>
  <sheetViews>
    <sheetView rightToLeft="1" view="pageBreakPreview" zoomScale="106" zoomScaleNormal="100" zoomScaleSheetLayoutView="106" workbookViewId="0">
      <selection activeCell="Q11" sqref="Q1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14.45" customHeight="1"/>
    <row r="5" spans="1:17" ht="14.45" customHeight="1">
      <c r="A5" s="98" t="s">
        <v>190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7" ht="14.45" customHeight="1">
      <c r="A6" s="87" t="s">
        <v>96</v>
      </c>
      <c r="B6" s="9"/>
      <c r="C6" s="9"/>
      <c r="D6" s="9"/>
      <c r="E6" s="9"/>
      <c r="F6" s="9"/>
      <c r="G6" s="87" t="s">
        <v>108</v>
      </c>
      <c r="H6" s="87"/>
      <c r="I6" s="87"/>
      <c r="J6" s="87"/>
      <c r="K6" s="87"/>
      <c r="L6" s="9"/>
      <c r="M6" s="87" t="s">
        <v>109</v>
      </c>
      <c r="N6" s="87"/>
      <c r="O6" s="87"/>
      <c r="P6" s="87"/>
      <c r="Q6" s="87"/>
    </row>
    <row r="7" spans="1:17" ht="29.1" customHeight="1">
      <c r="A7" s="87"/>
      <c r="B7" s="9"/>
      <c r="C7" s="7" t="s">
        <v>80</v>
      </c>
      <c r="D7" s="9"/>
      <c r="E7" s="7" t="s">
        <v>191</v>
      </c>
      <c r="F7" s="9"/>
      <c r="G7" s="8" t="s">
        <v>192</v>
      </c>
      <c r="H7" s="10"/>
      <c r="I7" s="8" t="s">
        <v>166</v>
      </c>
      <c r="J7" s="10"/>
      <c r="K7" s="8" t="s">
        <v>193</v>
      </c>
      <c r="L7" s="9"/>
      <c r="M7" s="58" t="s">
        <v>192</v>
      </c>
      <c r="N7" s="10"/>
      <c r="O7" s="58" t="s">
        <v>166</v>
      </c>
      <c r="P7" s="10"/>
      <c r="Q7" s="58" t="s">
        <v>193</v>
      </c>
    </row>
    <row r="8" spans="1:17" ht="21.75" customHeight="1">
      <c r="A8" s="33" t="s">
        <v>150</v>
      </c>
      <c r="B8" s="9"/>
      <c r="C8" s="33" t="s">
        <v>194</v>
      </c>
      <c r="D8" s="9"/>
      <c r="E8" s="11">
        <v>23</v>
      </c>
      <c r="F8" s="9"/>
      <c r="G8" s="11">
        <v>379216840</v>
      </c>
      <c r="H8" s="9"/>
      <c r="I8" s="11">
        <v>0</v>
      </c>
      <c r="J8" s="9"/>
      <c r="K8" s="23">
        <f>G8+I8</f>
        <v>379216840</v>
      </c>
      <c r="L8" s="23"/>
      <c r="M8" s="23">
        <v>379216840</v>
      </c>
      <c r="N8" s="23"/>
      <c r="O8" s="23">
        <v>0</v>
      </c>
      <c r="P8" s="23"/>
      <c r="Q8" s="23">
        <f>M8+O8</f>
        <v>379216840</v>
      </c>
    </row>
    <row r="9" spans="1:17" ht="21.75" customHeight="1">
      <c r="A9" s="34" t="s">
        <v>82</v>
      </c>
      <c r="B9" s="9"/>
      <c r="C9" s="34" t="s">
        <v>85</v>
      </c>
      <c r="D9" s="9"/>
      <c r="E9" s="23">
        <v>23</v>
      </c>
      <c r="F9" s="9"/>
      <c r="G9" s="13">
        <v>930340586</v>
      </c>
      <c r="H9" s="9"/>
      <c r="I9" s="13">
        <v>0</v>
      </c>
      <c r="J9" s="9"/>
      <c r="K9" s="23">
        <f>G9+I9</f>
        <v>930340586</v>
      </c>
      <c r="L9" s="23"/>
      <c r="M9" s="23">
        <v>930340586</v>
      </c>
      <c r="N9" s="23"/>
      <c r="O9" s="23">
        <v>0</v>
      </c>
      <c r="P9" s="23"/>
      <c r="Q9" s="23">
        <f>M9+O9</f>
        <v>930340586</v>
      </c>
    </row>
    <row r="10" spans="1:17" ht="21.75" customHeight="1" thickBot="1">
      <c r="A10" s="26"/>
      <c r="B10" s="40"/>
      <c r="C10" s="46"/>
      <c r="D10" s="40"/>
      <c r="E10" s="46"/>
      <c r="F10" s="9"/>
      <c r="G10" s="14">
        <f>SUM(G8:G9)</f>
        <v>1309557426</v>
      </c>
      <c r="H10" s="9"/>
      <c r="I10" s="14">
        <f>SUM(I8:I9)</f>
        <v>0</v>
      </c>
      <c r="J10" s="9"/>
      <c r="K10" s="14">
        <f>SUM(K8:K9)</f>
        <v>1309557426</v>
      </c>
      <c r="L10" s="9"/>
      <c r="M10" s="14">
        <f>SUM(M8:M9)</f>
        <v>1309557426</v>
      </c>
      <c r="N10" s="9"/>
      <c r="O10" s="14">
        <f>SUM(O8:O9)</f>
        <v>0</v>
      </c>
      <c r="P10" s="9"/>
      <c r="Q10" s="14">
        <f>SUM(Q8:Q9)</f>
        <v>1309557426</v>
      </c>
    </row>
    <row r="11" spans="1:17" ht="13.5" thickTop="1">
      <c r="K11" s="50"/>
      <c r="Q11" s="50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106" zoomScaleNormal="100" zoomScaleSheetLayoutView="106" workbookViewId="0">
      <selection activeCell="M12" sqref="G12:M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4.45" customHeight="1"/>
    <row r="5" spans="1:13" ht="14.45" customHeight="1">
      <c r="A5" s="98" t="s">
        <v>195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4.45" customHeight="1">
      <c r="A6" s="87" t="s">
        <v>96</v>
      </c>
      <c r="C6" s="87" t="s">
        <v>108</v>
      </c>
      <c r="D6" s="87"/>
      <c r="E6" s="87"/>
      <c r="F6" s="87"/>
      <c r="G6" s="87"/>
      <c r="I6" s="87" t="s">
        <v>109</v>
      </c>
      <c r="J6" s="87"/>
      <c r="K6" s="87"/>
      <c r="L6" s="87"/>
      <c r="M6" s="87"/>
    </row>
    <row r="7" spans="1:13" ht="29.1" customHeight="1">
      <c r="A7" s="87"/>
      <c r="C7" s="8" t="s">
        <v>192</v>
      </c>
      <c r="D7" s="3"/>
      <c r="E7" s="8" t="s">
        <v>166</v>
      </c>
      <c r="F7" s="3"/>
      <c r="G7" s="8" t="s">
        <v>193</v>
      </c>
      <c r="I7" s="8" t="s">
        <v>192</v>
      </c>
      <c r="J7" s="3"/>
      <c r="K7" s="8" t="s">
        <v>166</v>
      </c>
      <c r="L7" s="3"/>
      <c r="M7" s="8" t="s">
        <v>193</v>
      </c>
    </row>
    <row r="8" spans="1:13" ht="21.75" customHeight="1">
      <c r="A8" s="5" t="s">
        <v>218</v>
      </c>
      <c r="C8" s="43">
        <v>122653</v>
      </c>
      <c r="D8" s="40"/>
      <c r="E8" s="43">
        <v>0</v>
      </c>
      <c r="F8" s="40"/>
      <c r="G8" s="43">
        <f>C8+E8</f>
        <v>122653</v>
      </c>
      <c r="H8" s="40"/>
      <c r="I8" s="43">
        <v>545737392</v>
      </c>
      <c r="J8" s="40"/>
      <c r="K8" s="43">
        <v>0</v>
      </c>
      <c r="L8" s="40"/>
      <c r="M8" s="46">
        <f>I8+K8</f>
        <v>545737392</v>
      </c>
    </row>
    <row r="9" spans="1:13" ht="21.75" customHeight="1">
      <c r="A9" s="6" t="s">
        <v>216</v>
      </c>
      <c r="C9" s="46">
        <v>1113526</v>
      </c>
      <c r="D9" s="40"/>
      <c r="E9" s="46">
        <v>0</v>
      </c>
      <c r="F9" s="40"/>
      <c r="G9" s="46">
        <f>C9+E9</f>
        <v>1113526</v>
      </c>
      <c r="H9" s="40"/>
      <c r="I9" s="46">
        <v>375942435</v>
      </c>
      <c r="J9" s="40"/>
      <c r="K9" s="46">
        <v>0</v>
      </c>
      <c r="L9" s="40"/>
      <c r="M9" s="46">
        <f>I9+K9</f>
        <v>375942435</v>
      </c>
    </row>
    <row r="10" spans="1:13" ht="21.75" customHeight="1">
      <c r="A10" s="6" t="s">
        <v>217</v>
      </c>
      <c r="C10" s="47">
        <v>2072</v>
      </c>
      <c r="D10" s="40"/>
      <c r="E10" s="47">
        <v>0</v>
      </c>
      <c r="F10" s="40"/>
      <c r="G10" s="46">
        <f>C10+E10</f>
        <v>2072</v>
      </c>
      <c r="H10" s="40"/>
      <c r="I10" s="47">
        <v>1006327</v>
      </c>
      <c r="J10" s="40"/>
      <c r="K10" s="47">
        <v>0</v>
      </c>
      <c r="L10" s="40"/>
      <c r="M10" s="46">
        <f>I10+K10</f>
        <v>1006327</v>
      </c>
    </row>
    <row r="11" spans="1:13" ht="21.75" customHeight="1">
      <c r="A11" s="26"/>
      <c r="C11" s="48">
        <f>SUM(C8:C10)</f>
        <v>1238251</v>
      </c>
      <c r="D11" s="40"/>
      <c r="E11" s="48">
        <f>SUM(E8:E10)</f>
        <v>0</v>
      </c>
      <c r="F11" s="40"/>
      <c r="G11" s="48">
        <f>SUM(G8:G10)</f>
        <v>1238251</v>
      </c>
      <c r="H11" s="40"/>
      <c r="I11" s="48">
        <f>SUM(I8:I10)</f>
        <v>922686154</v>
      </c>
      <c r="J11" s="40"/>
      <c r="K11" s="48">
        <f>SUM(K8:K10)</f>
        <v>0</v>
      </c>
      <c r="L11" s="40"/>
      <c r="M11" s="48">
        <f>SUM(M8:M10)</f>
        <v>922686154</v>
      </c>
    </row>
    <row r="12" spans="1:13">
      <c r="G12" s="50"/>
      <c r="M12" s="5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70"/>
  <sheetViews>
    <sheetView rightToLeft="1" view="pageBreakPreview" topLeftCell="A52" zoomScaleNormal="100" zoomScaleSheetLayoutView="100" workbookViewId="0">
      <selection activeCell="I68" sqref="I68:I71"/>
    </sheetView>
  </sheetViews>
  <sheetFormatPr defaultRowHeight="18.75"/>
  <cols>
    <col min="1" max="1" width="29.85546875" style="9" bestFit="1" customWidth="1"/>
    <col min="2" max="2" width="1.28515625" style="9" customWidth="1"/>
    <col min="3" max="3" width="11.7109375" style="9" bestFit="1" customWidth="1"/>
    <col min="4" max="4" width="1.28515625" style="9" customWidth="1"/>
    <col min="5" max="5" width="16.7109375" style="9" bestFit="1" customWidth="1"/>
    <col min="6" max="6" width="1.28515625" style="9" customWidth="1"/>
    <col min="7" max="7" width="16.7109375" style="9" bestFit="1" customWidth="1"/>
    <col min="8" max="8" width="1.28515625" style="9" customWidth="1"/>
    <col min="9" max="9" width="22" style="9" bestFit="1" customWidth="1"/>
    <col min="10" max="10" width="1.28515625" style="9" customWidth="1"/>
    <col min="11" max="11" width="14.42578125" style="9" bestFit="1" customWidth="1"/>
    <col min="12" max="12" width="1.28515625" style="9" customWidth="1"/>
    <col min="13" max="13" width="18.5703125" style="9" bestFit="1" customWidth="1"/>
    <col min="14" max="14" width="1.28515625" style="9" customWidth="1"/>
    <col min="15" max="15" width="18.42578125" style="9" bestFit="1" customWidth="1"/>
    <col min="16" max="16" width="1.28515625" style="9" customWidth="1"/>
    <col min="17" max="17" width="22" style="9" bestFit="1" customWidth="1"/>
    <col min="18" max="18" width="2" style="9" customWidth="1"/>
    <col min="19" max="19" width="16.42578125" style="29" bestFit="1" customWidth="1"/>
    <col min="20" max="16384" width="9.140625" style="9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9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9" ht="14.45" customHeight="1"/>
    <row r="5" spans="1:19" ht="14.45" customHeight="1">
      <c r="A5" s="98" t="s">
        <v>196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9" ht="14.45" customHeight="1">
      <c r="A6" s="87" t="s">
        <v>96</v>
      </c>
      <c r="C6" s="87" t="s">
        <v>108</v>
      </c>
      <c r="D6" s="87"/>
      <c r="E6" s="87"/>
      <c r="F6" s="87"/>
      <c r="G6" s="87"/>
      <c r="H6" s="87"/>
      <c r="I6" s="87"/>
      <c r="K6" s="87" t="s">
        <v>109</v>
      </c>
      <c r="L6" s="87"/>
      <c r="M6" s="87"/>
      <c r="N6" s="87"/>
      <c r="O6" s="87"/>
      <c r="P6" s="87"/>
      <c r="Q6" s="87"/>
    </row>
    <row r="7" spans="1:19" ht="29.1" customHeight="1">
      <c r="A7" s="87"/>
      <c r="C7" s="8" t="s">
        <v>9</v>
      </c>
      <c r="D7" s="10"/>
      <c r="E7" s="8" t="s">
        <v>197</v>
      </c>
      <c r="F7" s="10"/>
      <c r="G7" s="8" t="s">
        <v>198</v>
      </c>
      <c r="H7" s="10"/>
      <c r="I7" s="8" t="s">
        <v>199</v>
      </c>
      <c r="K7" s="8" t="s">
        <v>9</v>
      </c>
      <c r="L7" s="10"/>
      <c r="M7" s="8" t="s">
        <v>197</v>
      </c>
      <c r="N7" s="10"/>
      <c r="O7" s="8" t="s">
        <v>198</v>
      </c>
      <c r="P7" s="10"/>
      <c r="Q7" s="8" t="s">
        <v>199</v>
      </c>
    </row>
    <row r="8" spans="1:19" ht="21.75" customHeight="1">
      <c r="A8" s="33" t="s">
        <v>18</v>
      </c>
      <c r="C8" s="28">
        <v>817916</v>
      </c>
      <c r="D8" s="27"/>
      <c r="E8" s="28">
        <v>6325524426</v>
      </c>
      <c r="F8" s="27"/>
      <c r="G8" s="29">
        <v>7799934172</v>
      </c>
      <c r="H8" s="27"/>
      <c r="I8" s="29">
        <f>E8-G8</f>
        <v>-1474409746</v>
      </c>
      <c r="J8" s="27"/>
      <c r="K8" s="29">
        <v>2000000</v>
      </c>
      <c r="L8" s="27"/>
      <c r="M8" s="28">
        <v>14504771941</v>
      </c>
      <c r="N8" s="27"/>
      <c r="O8" s="28">
        <v>19078464242</v>
      </c>
      <c r="P8" s="27"/>
      <c r="Q8" s="29">
        <f>M8-O8</f>
        <v>-4573692301</v>
      </c>
      <c r="S8" s="29">
        <f>E8-G8-I8</f>
        <v>0</v>
      </c>
    </row>
    <row r="9" spans="1:19" ht="21.75" customHeight="1">
      <c r="A9" s="34" t="s">
        <v>43</v>
      </c>
      <c r="C9" s="29">
        <v>2125271</v>
      </c>
      <c r="D9" s="27"/>
      <c r="E9" s="29">
        <v>9909706057</v>
      </c>
      <c r="F9" s="27"/>
      <c r="G9" s="29">
        <v>11445392868</v>
      </c>
      <c r="H9" s="27"/>
      <c r="I9" s="29">
        <f t="shared" ref="I9:I27" si="0">E9-G9</f>
        <v>-1535686811</v>
      </c>
      <c r="J9" s="27"/>
      <c r="K9" s="29">
        <v>9085069</v>
      </c>
      <c r="L9" s="27"/>
      <c r="M9" s="29">
        <v>39920059709</v>
      </c>
      <c r="N9" s="27"/>
      <c r="O9" s="29">
        <v>48930616121</v>
      </c>
      <c r="P9" s="27"/>
      <c r="Q9" s="29">
        <f t="shared" ref="Q9:Q66" si="1">M9-O9</f>
        <v>-9010556412</v>
      </c>
      <c r="S9" s="29">
        <f t="shared" ref="S9:S27" si="2">E9-G9-I9</f>
        <v>0</v>
      </c>
    </row>
    <row r="10" spans="1:19" ht="21.75" customHeight="1">
      <c r="A10" s="34" t="s">
        <v>30</v>
      </c>
      <c r="C10" s="29">
        <v>1000000</v>
      </c>
      <c r="D10" s="27"/>
      <c r="E10" s="29">
        <v>7316208037</v>
      </c>
      <c r="F10" s="27"/>
      <c r="G10" s="29">
        <v>6509979704</v>
      </c>
      <c r="H10" s="27"/>
      <c r="I10" s="29">
        <f t="shared" si="0"/>
        <v>806228333</v>
      </c>
      <c r="J10" s="27"/>
      <c r="K10" s="29">
        <v>1200000</v>
      </c>
      <c r="L10" s="27"/>
      <c r="M10" s="29">
        <v>8723782853</v>
      </c>
      <c r="N10" s="27"/>
      <c r="O10" s="29">
        <v>7812308861</v>
      </c>
      <c r="P10" s="27"/>
      <c r="Q10" s="29">
        <f t="shared" si="1"/>
        <v>911473992</v>
      </c>
      <c r="S10" s="29">
        <f t="shared" si="2"/>
        <v>0</v>
      </c>
    </row>
    <row r="11" spans="1:19" ht="21.75" customHeight="1">
      <c r="A11" s="34" t="s">
        <v>45</v>
      </c>
      <c r="C11" s="29">
        <v>6380227</v>
      </c>
      <c r="D11" s="27"/>
      <c r="E11" s="29">
        <v>44438688712</v>
      </c>
      <c r="F11" s="27"/>
      <c r="G11" s="29">
        <v>56931601521</v>
      </c>
      <c r="H11" s="27"/>
      <c r="I11" s="29">
        <f t="shared" si="0"/>
        <v>-12492912809</v>
      </c>
      <c r="J11" s="27"/>
      <c r="K11" s="29">
        <v>11384172</v>
      </c>
      <c r="L11" s="27"/>
      <c r="M11" s="29">
        <v>81632931096</v>
      </c>
      <c r="N11" s="27"/>
      <c r="O11" s="29">
        <v>101970405108</v>
      </c>
      <c r="P11" s="27"/>
      <c r="Q11" s="29">
        <f t="shared" si="1"/>
        <v>-20337474012</v>
      </c>
      <c r="S11" s="29">
        <f t="shared" si="2"/>
        <v>0</v>
      </c>
    </row>
    <row r="12" spans="1:19" ht="21.75" customHeight="1">
      <c r="A12" s="34" t="s">
        <v>26</v>
      </c>
      <c r="C12" s="29">
        <v>68366</v>
      </c>
      <c r="D12" s="27"/>
      <c r="E12" s="29">
        <v>2428862695</v>
      </c>
      <c r="F12" s="27"/>
      <c r="G12" s="29">
        <v>2383697886</v>
      </c>
      <c r="H12" s="27"/>
      <c r="I12" s="29">
        <f t="shared" si="0"/>
        <v>45164809</v>
      </c>
      <c r="J12" s="27"/>
      <c r="K12" s="29">
        <v>318366</v>
      </c>
      <c r="L12" s="27"/>
      <c r="M12" s="29">
        <v>10284416595</v>
      </c>
      <c r="N12" s="27"/>
      <c r="O12" s="29">
        <v>11111653952</v>
      </c>
      <c r="P12" s="27"/>
      <c r="Q12" s="29">
        <f t="shared" si="1"/>
        <v>-827237357</v>
      </c>
      <c r="S12" s="29">
        <f t="shared" si="2"/>
        <v>0</v>
      </c>
    </row>
    <row r="13" spans="1:19" ht="21.75" customHeight="1">
      <c r="A13" s="34" t="s">
        <v>44</v>
      </c>
      <c r="C13" s="29">
        <v>9620</v>
      </c>
      <c r="D13" s="27"/>
      <c r="E13" s="29">
        <v>133270317</v>
      </c>
      <c r="F13" s="27"/>
      <c r="G13" s="29">
        <v>89634210</v>
      </c>
      <c r="H13" s="27"/>
      <c r="I13" s="29">
        <f t="shared" si="0"/>
        <v>43636107</v>
      </c>
      <c r="J13" s="27"/>
      <c r="K13" s="29">
        <v>367424</v>
      </c>
      <c r="L13" s="27"/>
      <c r="M13" s="29">
        <v>3897012760</v>
      </c>
      <c r="N13" s="27"/>
      <c r="O13" s="29">
        <v>3430608275</v>
      </c>
      <c r="P13" s="27"/>
      <c r="Q13" s="29">
        <f t="shared" si="1"/>
        <v>466404485</v>
      </c>
      <c r="S13" s="29">
        <f t="shared" si="2"/>
        <v>0</v>
      </c>
    </row>
    <row r="14" spans="1:19" ht="21.75" customHeight="1">
      <c r="A14" s="34" t="s">
        <v>35</v>
      </c>
      <c r="C14" s="29">
        <v>9000000</v>
      </c>
      <c r="D14" s="27"/>
      <c r="E14" s="29">
        <v>80959878676</v>
      </c>
      <c r="F14" s="27"/>
      <c r="G14" s="29">
        <v>71911613062</v>
      </c>
      <c r="H14" s="27"/>
      <c r="I14" s="29">
        <f t="shared" si="0"/>
        <v>9048265614</v>
      </c>
      <c r="J14" s="27"/>
      <c r="K14" s="29">
        <v>34718684</v>
      </c>
      <c r="L14" s="27"/>
      <c r="M14" s="29">
        <v>266732014881</v>
      </c>
      <c r="N14" s="27"/>
      <c r="O14" s="29">
        <v>255434834468</v>
      </c>
      <c r="P14" s="27"/>
      <c r="Q14" s="29">
        <f t="shared" si="1"/>
        <v>11297180413</v>
      </c>
      <c r="S14" s="29">
        <f t="shared" si="2"/>
        <v>0</v>
      </c>
    </row>
    <row r="15" spans="1:19" ht="21.75" customHeight="1">
      <c r="A15" s="34" t="s">
        <v>23</v>
      </c>
      <c r="C15" s="29">
        <v>3912039</v>
      </c>
      <c r="D15" s="27"/>
      <c r="E15" s="29">
        <v>20740047385</v>
      </c>
      <c r="F15" s="27"/>
      <c r="G15" s="29">
        <v>20719624560</v>
      </c>
      <c r="H15" s="27"/>
      <c r="I15" s="29">
        <f t="shared" si="0"/>
        <v>20422825</v>
      </c>
      <c r="J15" s="27"/>
      <c r="K15" s="29">
        <v>4012039</v>
      </c>
      <c r="L15" s="27"/>
      <c r="M15" s="29">
        <v>21227131895</v>
      </c>
      <c r="N15" s="27"/>
      <c r="O15" s="29">
        <v>21249519870</v>
      </c>
      <c r="P15" s="27"/>
      <c r="Q15" s="29">
        <f t="shared" si="1"/>
        <v>-22387975</v>
      </c>
      <c r="S15" s="29">
        <f t="shared" si="2"/>
        <v>0</v>
      </c>
    </row>
    <row r="16" spans="1:19" ht="21.75" customHeight="1">
      <c r="A16" s="34" t="s">
        <v>31</v>
      </c>
      <c r="C16" s="29">
        <v>11929085</v>
      </c>
      <c r="D16" s="27"/>
      <c r="E16" s="29">
        <v>52813807731</v>
      </c>
      <c r="F16" s="27"/>
      <c r="G16" s="29">
        <v>77307819315</v>
      </c>
      <c r="H16" s="27"/>
      <c r="I16" s="29">
        <f t="shared" si="0"/>
        <v>-24494011584</v>
      </c>
      <c r="J16" s="27"/>
      <c r="K16" s="29">
        <v>12729085</v>
      </c>
      <c r="L16" s="27"/>
      <c r="M16" s="29">
        <v>56717640931</v>
      </c>
      <c r="N16" s="27"/>
      <c r="O16" s="29">
        <v>82490145444</v>
      </c>
      <c r="P16" s="27"/>
      <c r="Q16" s="29">
        <f t="shared" si="1"/>
        <v>-25772504513</v>
      </c>
      <c r="S16" s="29">
        <f t="shared" si="2"/>
        <v>0</v>
      </c>
    </row>
    <row r="17" spans="1:19" ht="21.75" customHeight="1">
      <c r="A17" s="34" t="s">
        <v>29</v>
      </c>
      <c r="C17" s="29">
        <v>22400000</v>
      </c>
      <c r="D17" s="27"/>
      <c r="E17" s="29">
        <v>47784381297</v>
      </c>
      <c r="F17" s="27"/>
      <c r="G17" s="29">
        <v>67994694617</v>
      </c>
      <c r="H17" s="27"/>
      <c r="I17" s="29">
        <f t="shared" si="0"/>
        <v>-20210313320</v>
      </c>
      <c r="J17" s="27"/>
      <c r="K17" s="29">
        <v>43524995</v>
      </c>
      <c r="L17" s="27"/>
      <c r="M17" s="29">
        <v>83322640280</v>
      </c>
      <c r="N17" s="27"/>
      <c r="O17" s="29">
        <v>132176161239</v>
      </c>
      <c r="P17" s="27"/>
      <c r="Q17" s="29">
        <f t="shared" si="1"/>
        <v>-48853520959</v>
      </c>
      <c r="S17" s="29">
        <f t="shared" si="2"/>
        <v>0</v>
      </c>
    </row>
    <row r="18" spans="1:19" ht="21.75" customHeight="1">
      <c r="A18" s="34" t="s">
        <v>39</v>
      </c>
      <c r="C18" s="29">
        <v>600000</v>
      </c>
      <c r="D18" s="27"/>
      <c r="E18" s="29">
        <v>37800739566</v>
      </c>
      <c r="F18" s="27"/>
      <c r="G18" s="29">
        <v>37822510981</v>
      </c>
      <c r="H18" s="27"/>
      <c r="I18" s="29">
        <f t="shared" si="0"/>
        <v>-21771415</v>
      </c>
      <c r="J18" s="27"/>
      <c r="K18" s="29">
        <v>2582148</v>
      </c>
      <c r="L18" s="27"/>
      <c r="M18" s="29">
        <v>139816617842</v>
      </c>
      <c r="N18" s="27"/>
      <c r="O18" s="29">
        <v>153322680051</v>
      </c>
      <c r="P18" s="27"/>
      <c r="Q18" s="29">
        <f t="shared" si="1"/>
        <v>-13506062209</v>
      </c>
      <c r="S18" s="29">
        <f t="shared" si="2"/>
        <v>0</v>
      </c>
    </row>
    <row r="19" spans="1:19" ht="21.75" customHeight="1">
      <c r="A19" s="34" t="s">
        <v>24</v>
      </c>
      <c r="C19" s="29">
        <v>287609</v>
      </c>
      <c r="D19" s="27"/>
      <c r="E19" s="29">
        <v>11991030829</v>
      </c>
      <c r="F19" s="27"/>
      <c r="G19" s="29">
        <v>12075943925</v>
      </c>
      <c r="H19" s="27"/>
      <c r="I19" s="29">
        <f t="shared" si="0"/>
        <v>-84913096</v>
      </c>
      <c r="J19" s="27"/>
      <c r="K19" s="29">
        <v>1886216</v>
      </c>
      <c r="L19" s="27"/>
      <c r="M19" s="29">
        <v>84184628811</v>
      </c>
      <c r="N19" s="27"/>
      <c r="O19" s="29">
        <v>81021573886</v>
      </c>
      <c r="P19" s="27"/>
      <c r="Q19" s="29">
        <f t="shared" si="1"/>
        <v>3163054925</v>
      </c>
      <c r="S19" s="29">
        <f t="shared" si="2"/>
        <v>0</v>
      </c>
    </row>
    <row r="20" spans="1:19" ht="21.75" customHeight="1">
      <c r="A20" s="34" t="s">
        <v>47</v>
      </c>
      <c r="C20" s="29">
        <v>562500</v>
      </c>
      <c r="D20" s="27"/>
      <c r="E20" s="29">
        <v>5927023187</v>
      </c>
      <c r="F20" s="27"/>
      <c r="G20" s="29">
        <v>5031619937</v>
      </c>
      <c r="H20" s="27"/>
      <c r="I20" s="29">
        <f t="shared" si="0"/>
        <v>895403250</v>
      </c>
      <c r="J20" s="27"/>
      <c r="K20" s="29">
        <v>562500</v>
      </c>
      <c r="L20" s="27"/>
      <c r="M20" s="29">
        <v>5927023187</v>
      </c>
      <c r="N20" s="27"/>
      <c r="O20" s="29">
        <v>5031619937</v>
      </c>
      <c r="P20" s="27"/>
      <c r="Q20" s="29">
        <f t="shared" si="1"/>
        <v>895403250</v>
      </c>
      <c r="S20" s="29">
        <f t="shared" si="2"/>
        <v>0</v>
      </c>
    </row>
    <row r="21" spans="1:19" ht="21.75" customHeight="1">
      <c r="A21" s="34" t="s">
        <v>25</v>
      </c>
      <c r="C21" s="29">
        <v>166854</v>
      </c>
      <c r="D21" s="27"/>
      <c r="E21" s="29">
        <v>14758331338</v>
      </c>
      <c r="F21" s="27"/>
      <c r="G21" s="29">
        <v>12991634930</v>
      </c>
      <c r="H21" s="27"/>
      <c r="I21" s="29">
        <f t="shared" si="0"/>
        <v>1766696408</v>
      </c>
      <c r="J21" s="27"/>
      <c r="K21" s="29">
        <v>166854</v>
      </c>
      <c r="L21" s="27"/>
      <c r="M21" s="29">
        <v>14758331338</v>
      </c>
      <c r="N21" s="27"/>
      <c r="O21" s="29">
        <v>12991634930</v>
      </c>
      <c r="P21" s="27"/>
      <c r="Q21" s="29">
        <f t="shared" si="1"/>
        <v>1766696408</v>
      </c>
      <c r="S21" s="29">
        <f t="shared" si="2"/>
        <v>0</v>
      </c>
    </row>
    <row r="22" spans="1:19" ht="21.75" customHeight="1">
      <c r="A22" s="34" t="s">
        <v>28</v>
      </c>
      <c r="C22" s="29">
        <v>1077967</v>
      </c>
      <c r="D22" s="27"/>
      <c r="E22" s="29">
        <v>13635411481</v>
      </c>
      <c r="F22" s="27"/>
      <c r="G22" s="29">
        <v>12271252666</v>
      </c>
      <c r="H22" s="27"/>
      <c r="I22" s="29">
        <f t="shared" si="0"/>
        <v>1364158815</v>
      </c>
      <c r="J22" s="27"/>
      <c r="K22" s="29">
        <v>12250361</v>
      </c>
      <c r="L22" s="27"/>
      <c r="M22" s="29">
        <v>130718818767</v>
      </c>
      <c r="N22" s="27"/>
      <c r="O22" s="29">
        <v>139558703016</v>
      </c>
      <c r="P22" s="27"/>
      <c r="Q22" s="29">
        <f t="shared" si="1"/>
        <v>-8839884249</v>
      </c>
      <c r="S22" s="29">
        <f t="shared" si="2"/>
        <v>0</v>
      </c>
    </row>
    <row r="23" spans="1:19" ht="21.75" customHeight="1">
      <c r="A23" s="34" t="s">
        <v>38</v>
      </c>
      <c r="C23" s="29">
        <v>4000000</v>
      </c>
      <c r="D23" s="27"/>
      <c r="E23" s="29">
        <v>6427129729</v>
      </c>
      <c r="F23" s="27"/>
      <c r="G23" s="29">
        <v>6261363910</v>
      </c>
      <c r="H23" s="27"/>
      <c r="I23" s="29">
        <f t="shared" si="0"/>
        <v>165765819</v>
      </c>
      <c r="J23" s="27"/>
      <c r="K23" s="29">
        <v>20000000</v>
      </c>
      <c r="L23" s="27"/>
      <c r="M23" s="29">
        <v>31366075669</v>
      </c>
      <c r="N23" s="27"/>
      <c r="O23" s="29">
        <v>31476788287</v>
      </c>
      <c r="P23" s="27"/>
      <c r="Q23" s="29">
        <f t="shared" si="1"/>
        <v>-110712618</v>
      </c>
      <c r="S23" s="29">
        <f t="shared" si="2"/>
        <v>0</v>
      </c>
    </row>
    <row r="24" spans="1:19" ht="21.75" customHeight="1">
      <c r="A24" s="34" t="s">
        <v>46</v>
      </c>
      <c r="C24" s="29">
        <v>1301380</v>
      </c>
      <c r="D24" s="27"/>
      <c r="E24" s="29">
        <v>7572995768</v>
      </c>
      <c r="F24" s="27"/>
      <c r="G24" s="29">
        <v>5871558448</v>
      </c>
      <c r="H24" s="27"/>
      <c r="I24" s="29">
        <f t="shared" si="0"/>
        <v>1701437320</v>
      </c>
      <c r="J24" s="27"/>
      <c r="K24" s="29">
        <v>2551380</v>
      </c>
      <c r="L24" s="27"/>
      <c r="M24" s="29">
        <v>14242077257</v>
      </c>
      <c r="N24" s="27"/>
      <c r="O24" s="29">
        <v>11514921655</v>
      </c>
      <c r="P24" s="27"/>
      <c r="Q24" s="29">
        <f t="shared" si="1"/>
        <v>2727155602</v>
      </c>
      <c r="S24" s="29">
        <f t="shared" si="2"/>
        <v>0</v>
      </c>
    </row>
    <row r="25" spans="1:19" ht="21.75" customHeight="1">
      <c r="A25" s="34" t="s">
        <v>33</v>
      </c>
      <c r="C25" s="29">
        <v>33579476</v>
      </c>
      <c r="D25" s="27"/>
      <c r="E25" s="29">
        <v>21225589320</v>
      </c>
      <c r="F25" s="27"/>
      <c r="G25" s="29">
        <v>22593426653</v>
      </c>
      <c r="H25" s="27"/>
      <c r="I25" s="29">
        <f t="shared" si="0"/>
        <v>-1367837333</v>
      </c>
      <c r="J25" s="27"/>
      <c r="K25" s="29">
        <v>476496090</v>
      </c>
      <c r="L25" s="27"/>
      <c r="M25" s="29">
        <v>223244308606</v>
      </c>
      <c r="N25" s="27"/>
      <c r="O25" s="29">
        <v>266289414235</v>
      </c>
      <c r="P25" s="27"/>
      <c r="Q25" s="29">
        <f t="shared" si="1"/>
        <v>-43045105629</v>
      </c>
      <c r="S25" s="29">
        <f t="shared" si="2"/>
        <v>0</v>
      </c>
    </row>
    <row r="26" spans="1:19" ht="21.75" customHeight="1">
      <c r="A26" s="34" t="s">
        <v>20</v>
      </c>
      <c r="C26" s="29">
        <v>25000</v>
      </c>
      <c r="D26" s="27"/>
      <c r="E26" s="29">
        <v>7309746749</v>
      </c>
      <c r="F26" s="27"/>
      <c r="G26" s="29">
        <v>6466249584</v>
      </c>
      <c r="H26" s="27"/>
      <c r="I26" s="29">
        <f t="shared" si="0"/>
        <v>843497165</v>
      </c>
      <c r="J26" s="27"/>
      <c r="K26" s="29">
        <v>59400</v>
      </c>
      <c r="L26" s="27"/>
      <c r="M26" s="29">
        <v>16893765880</v>
      </c>
      <c r="N26" s="27"/>
      <c r="O26" s="29">
        <v>15340118403</v>
      </c>
      <c r="P26" s="27"/>
      <c r="Q26" s="29">
        <f t="shared" si="1"/>
        <v>1553647477</v>
      </c>
      <c r="S26" s="29">
        <f t="shared" si="2"/>
        <v>0</v>
      </c>
    </row>
    <row r="27" spans="1:19" ht="21.75" customHeight="1">
      <c r="A27" s="34" t="s">
        <v>86</v>
      </c>
      <c r="C27" s="29">
        <v>51190</v>
      </c>
      <c r="D27" s="29"/>
      <c r="E27" s="29">
        <v>28992795612</v>
      </c>
      <c r="F27" s="29"/>
      <c r="G27" s="29">
        <v>28982239437</v>
      </c>
      <c r="H27" s="29"/>
      <c r="I27" s="29">
        <f t="shared" si="0"/>
        <v>10556175</v>
      </c>
      <c r="J27" s="29"/>
      <c r="K27" s="29">
        <v>51190</v>
      </c>
      <c r="L27" s="29"/>
      <c r="M27" s="29">
        <v>28992795612</v>
      </c>
      <c r="N27" s="29"/>
      <c r="O27" s="29">
        <v>28982239437</v>
      </c>
      <c r="P27" s="29"/>
      <c r="Q27" s="29">
        <f t="shared" si="1"/>
        <v>10556175</v>
      </c>
      <c r="S27" s="29">
        <f t="shared" si="2"/>
        <v>0</v>
      </c>
    </row>
    <row r="28" spans="1:19" ht="21.75" customHeight="1">
      <c r="A28" s="34" t="s">
        <v>114</v>
      </c>
      <c r="C28" s="29">
        <v>0</v>
      </c>
      <c r="D28" s="29"/>
      <c r="E28" s="29">
        <v>0</v>
      </c>
      <c r="F28" s="29"/>
      <c r="G28" s="29">
        <v>0</v>
      </c>
      <c r="H28" s="29"/>
      <c r="I28" s="29">
        <f t="shared" ref="I28:I66" si="3">E28-G28</f>
        <v>0</v>
      </c>
      <c r="J28" s="29"/>
      <c r="K28" s="29">
        <v>1361270</v>
      </c>
      <c r="L28" s="29"/>
      <c r="M28" s="29">
        <v>5078448711</v>
      </c>
      <c r="N28" s="29"/>
      <c r="O28" s="29">
        <v>5003396450</v>
      </c>
      <c r="P28" s="29"/>
      <c r="Q28" s="29">
        <f t="shared" si="1"/>
        <v>75052261</v>
      </c>
    </row>
    <row r="29" spans="1:19" ht="21.75" customHeight="1">
      <c r="A29" s="34" t="s">
        <v>115</v>
      </c>
      <c r="C29" s="29">
        <v>0</v>
      </c>
      <c r="D29" s="27"/>
      <c r="E29" s="29">
        <v>0</v>
      </c>
      <c r="F29" s="27"/>
      <c r="G29" s="29">
        <v>0</v>
      </c>
      <c r="H29" s="27"/>
      <c r="I29" s="29">
        <f t="shared" si="3"/>
        <v>0</v>
      </c>
      <c r="J29" s="27"/>
      <c r="K29" s="29">
        <v>3388507</v>
      </c>
      <c r="L29" s="27"/>
      <c r="M29" s="29">
        <v>8182939342</v>
      </c>
      <c r="N29" s="27"/>
      <c r="O29" s="29">
        <v>10500677937</v>
      </c>
      <c r="P29" s="27"/>
      <c r="Q29" s="29">
        <f t="shared" si="1"/>
        <v>-2317738595</v>
      </c>
    </row>
    <row r="30" spans="1:19" ht="21.75" customHeight="1">
      <c r="A30" s="34" t="s">
        <v>48</v>
      </c>
      <c r="C30" s="29">
        <v>0</v>
      </c>
      <c r="D30" s="27"/>
      <c r="E30" s="29">
        <v>0</v>
      </c>
      <c r="F30" s="27"/>
      <c r="G30" s="29">
        <v>0</v>
      </c>
      <c r="H30" s="27"/>
      <c r="I30" s="29">
        <f t="shared" si="3"/>
        <v>0</v>
      </c>
      <c r="J30" s="27"/>
      <c r="K30" s="29">
        <v>161737</v>
      </c>
      <c r="L30" s="27"/>
      <c r="M30" s="29">
        <v>10235147764</v>
      </c>
      <c r="N30" s="27"/>
      <c r="O30" s="29">
        <v>12744438449</v>
      </c>
      <c r="P30" s="27"/>
      <c r="Q30" s="29">
        <f t="shared" si="1"/>
        <v>-2509290685</v>
      </c>
    </row>
    <row r="31" spans="1:19" ht="21.75" customHeight="1">
      <c r="A31" s="34" t="s">
        <v>42</v>
      </c>
      <c r="C31" s="29">
        <v>0</v>
      </c>
      <c r="D31" s="27"/>
      <c r="E31" s="29">
        <v>0</v>
      </c>
      <c r="F31" s="27"/>
      <c r="G31" s="29">
        <v>0</v>
      </c>
      <c r="H31" s="27"/>
      <c r="I31" s="29">
        <f t="shared" si="3"/>
        <v>0</v>
      </c>
      <c r="J31" s="27"/>
      <c r="K31" s="29">
        <v>9365072</v>
      </c>
      <c r="L31" s="27"/>
      <c r="M31" s="29">
        <v>141719750093</v>
      </c>
      <c r="N31" s="27"/>
      <c r="O31" s="29">
        <v>147851065895</v>
      </c>
      <c r="P31" s="27"/>
      <c r="Q31" s="29">
        <f t="shared" si="1"/>
        <v>-6131315802</v>
      </c>
    </row>
    <row r="32" spans="1:19" ht="21.75" customHeight="1">
      <c r="A32" s="34" t="s">
        <v>34</v>
      </c>
      <c r="C32" s="29">
        <v>0</v>
      </c>
      <c r="D32" s="27"/>
      <c r="E32" s="29">
        <v>0</v>
      </c>
      <c r="F32" s="27"/>
      <c r="G32" s="29">
        <v>0</v>
      </c>
      <c r="H32" s="27"/>
      <c r="I32" s="29">
        <f t="shared" si="3"/>
        <v>0</v>
      </c>
      <c r="J32" s="27"/>
      <c r="K32" s="29">
        <v>22232</v>
      </c>
      <c r="L32" s="27"/>
      <c r="M32" s="29">
        <v>842220317</v>
      </c>
      <c r="N32" s="27"/>
      <c r="O32" s="29">
        <v>969846565</v>
      </c>
      <c r="P32" s="27"/>
      <c r="Q32" s="29">
        <f t="shared" si="1"/>
        <v>-127626248</v>
      </c>
    </row>
    <row r="33" spans="1:17" ht="21.75" customHeight="1">
      <c r="A33" s="34" t="s">
        <v>116</v>
      </c>
      <c r="C33" s="29">
        <v>0</v>
      </c>
      <c r="D33" s="27"/>
      <c r="E33" s="29">
        <v>0</v>
      </c>
      <c r="F33" s="27"/>
      <c r="G33" s="29">
        <v>0</v>
      </c>
      <c r="H33" s="27"/>
      <c r="I33" s="29">
        <f t="shared" si="3"/>
        <v>0</v>
      </c>
      <c r="J33" s="27"/>
      <c r="K33" s="29">
        <v>194</v>
      </c>
      <c r="L33" s="27"/>
      <c r="M33" s="29">
        <v>9223812</v>
      </c>
      <c r="N33" s="27"/>
      <c r="O33" s="29">
        <v>9203314</v>
      </c>
      <c r="P33" s="27"/>
      <c r="Q33" s="29">
        <f t="shared" si="1"/>
        <v>20498</v>
      </c>
    </row>
    <row r="34" spans="1:17" ht="21.75" customHeight="1">
      <c r="A34" s="34" t="s">
        <v>21</v>
      </c>
      <c r="C34" s="29">
        <v>0</v>
      </c>
      <c r="D34" s="27"/>
      <c r="E34" s="29">
        <v>0</v>
      </c>
      <c r="F34" s="27"/>
      <c r="G34" s="29">
        <v>0</v>
      </c>
      <c r="H34" s="27"/>
      <c r="I34" s="29">
        <f t="shared" si="3"/>
        <v>0</v>
      </c>
      <c r="J34" s="27"/>
      <c r="K34" s="29">
        <v>1800000</v>
      </c>
      <c r="L34" s="27"/>
      <c r="M34" s="29">
        <v>15405886488</v>
      </c>
      <c r="N34" s="27"/>
      <c r="O34" s="29">
        <v>15510395299</v>
      </c>
      <c r="P34" s="27"/>
      <c r="Q34" s="29">
        <f t="shared" si="1"/>
        <v>-104508811</v>
      </c>
    </row>
    <row r="35" spans="1:17" ht="21.75" customHeight="1">
      <c r="A35" s="34" t="s">
        <v>117</v>
      </c>
      <c r="C35" s="29">
        <v>0</v>
      </c>
      <c r="D35" s="27"/>
      <c r="E35" s="29">
        <v>0</v>
      </c>
      <c r="F35" s="27"/>
      <c r="G35" s="29">
        <v>0</v>
      </c>
      <c r="H35" s="27"/>
      <c r="I35" s="29">
        <f t="shared" si="3"/>
        <v>0</v>
      </c>
      <c r="J35" s="27"/>
      <c r="K35" s="29">
        <v>1657992</v>
      </c>
      <c r="L35" s="27"/>
      <c r="M35" s="29">
        <v>9361361093</v>
      </c>
      <c r="N35" s="27"/>
      <c r="O35" s="29">
        <v>5760206531</v>
      </c>
      <c r="P35" s="27"/>
      <c r="Q35" s="29">
        <f t="shared" si="1"/>
        <v>3601154562</v>
      </c>
    </row>
    <row r="36" spans="1:17" ht="21.75" customHeight="1">
      <c r="A36" s="34" t="s">
        <v>118</v>
      </c>
      <c r="C36" s="29">
        <v>0</v>
      </c>
      <c r="D36" s="27"/>
      <c r="E36" s="29">
        <v>0</v>
      </c>
      <c r="F36" s="27"/>
      <c r="G36" s="29">
        <v>0</v>
      </c>
      <c r="H36" s="27"/>
      <c r="I36" s="29">
        <f t="shared" si="3"/>
        <v>0</v>
      </c>
      <c r="J36" s="27"/>
      <c r="K36" s="29">
        <v>200000000</v>
      </c>
      <c r="L36" s="27"/>
      <c r="M36" s="29">
        <v>97845891219</v>
      </c>
      <c r="N36" s="27"/>
      <c r="O36" s="29">
        <v>125123597743</v>
      </c>
      <c r="P36" s="27"/>
      <c r="Q36" s="29">
        <f t="shared" si="1"/>
        <v>-27277706524</v>
      </c>
    </row>
    <row r="37" spans="1:17" ht="21.75" customHeight="1">
      <c r="A37" s="34" t="s">
        <v>119</v>
      </c>
      <c r="C37" s="29">
        <v>0</v>
      </c>
      <c r="D37" s="27"/>
      <c r="E37" s="29">
        <v>0</v>
      </c>
      <c r="F37" s="27"/>
      <c r="G37" s="29">
        <v>0</v>
      </c>
      <c r="H37" s="27"/>
      <c r="I37" s="29">
        <f t="shared" si="3"/>
        <v>0</v>
      </c>
      <c r="J37" s="27"/>
      <c r="K37" s="29">
        <v>6761804</v>
      </c>
      <c r="L37" s="27"/>
      <c r="M37" s="29">
        <v>84339011447</v>
      </c>
      <c r="N37" s="27"/>
      <c r="O37" s="29">
        <v>85418778379</v>
      </c>
      <c r="P37" s="27"/>
      <c r="Q37" s="29">
        <f t="shared" si="1"/>
        <v>-1079766932</v>
      </c>
    </row>
    <row r="38" spans="1:17" ht="21.75" customHeight="1">
      <c r="A38" s="34" t="s">
        <v>120</v>
      </c>
      <c r="C38" s="29">
        <v>0</v>
      </c>
      <c r="D38" s="27"/>
      <c r="E38" s="29">
        <v>0</v>
      </c>
      <c r="F38" s="27"/>
      <c r="G38" s="29">
        <v>0</v>
      </c>
      <c r="H38" s="27"/>
      <c r="I38" s="29">
        <f t="shared" si="3"/>
        <v>0</v>
      </c>
      <c r="J38" s="27"/>
      <c r="K38" s="29">
        <v>968421</v>
      </c>
      <c r="L38" s="27"/>
      <c r="M38" s="29">
        <v>9093015465</v>
      </c>
      <c r="N38" s="27"/>
      <c r="O38" s="29">
        <v>8243692450</v>
      </c>
      <c r="P38" s="27"/>
      <c r="Q38" s="29">
        <f t="shared" si="1"/>
        <v>849323015</v>
      </c>
    </row>
    <row r="39" spans="1:17" ht="21.75" customHeight="1">
      <c r="A39" s="34" t="s">
        <v>121</v>
      </c>
      <c r="C39" s="29">
        <v>0</v>
      </c>
      <c r="D39" s="27"/>
      <c r="E39" s="29">
        <v>0</v>
      </c>
      <c r="F39" s="27"/>
      <c r="G39" s="29">
        <v>0</v>
      </c>
      <c r="H39" s="27"/>
      <c r="I39" s="29">
        <f t="shared" si="3"/>
        <v>0</v>
      </c>
      <c r="J39" s="27"/>
      <c r="K39" s="29">
        <v>285750</v>
      </c>
      <c r="L39" s="27"/>
      <c r="M39" s="29">
        <v>15213068771</v>
      </c>
      <c r="N39" s="27"/>
      <c r="O39" s="29">
        <v>13529127881</v>
      </c>
      <c r="P39" s="27"/>
      <c r="Q39" s="29">
        <f t="shared" si="1"/>
        <v>1683940890</v>
      </c>
    </row>
    <row r="40" spans="1:17" ht="21.75" customHeight="1">
      <c r="A40" s="34" t="s">
        <v>122</v>
      </c>
      <c r="C40" s="29">
        <v>0</v>
      </c>
      <c r="D40" s="27"/>
      <c r="E40" s="29">
        <v>0</v>
      </c>
      <c r="F40" s="27"/>
      <c r="G40" s="29">
        <v>0</v>
      </c>
      <c r="H40" s="27"/>
      <c r="I40" s="29">
        <f t="shared" si="3"/>
        <v>0</v>
      </c>
      <c r="J40" s="27"/>
      <c r="K40" s="29">
        <v>1497946</v>
      </c>
      <c r="L40" s="27"/>
      <c r="M40" s="29">
        <v>5314124360</v>
      </c>
      <c r="N40" s="27"/>
      <c r="O40" s="29">
        <v>5709865739</v>
      </c>
      <c r="P40" s="27"/>
      <c r="Q40" s="29">
        <f t="shared" si="1"/>
        <v>-395741379</v>
      </c>
    </row>
    <row r="41" spans="1:17" ht="21.75" customHeight="1">
      <c r="A41" s="34" t="s">
        <v>123</v>
      </c>
      <c r="C41" s="29">
        <v>0</v>
      </c>
      <c r="D41" s="27"/>
      <c r="E41" s="29">
        <v>0</v>
      </c>
      <c r="F41" s="27"/>
      <c r="G41" s="29">
        <v>0</v>
      </c>
      <c r="H41" s="27"/>
      <c r="I41" s="29">
        <f t="shared" si="3"/>
        <v>0</v>
      </c>
      <c r="J41" s="27"/>
      <c r="K41" s="29">
        <v>565287420</v>
      </c>
      <c r="L41" s="27"/>
      <c r="M41" s="29">
        <v>124218048593</v>
      </c>
      <c r="N41" s="27"/>
      <c r="O41" s="29">
        <v>177349170964</v>
      </c>
      <c r="P41" s="27"/>
      <c r="Q41" s="29">
        <f t="shared" si="1"/>
        <v>-53131122371</v>
      </c>
    </row>
    <row r="42" spans="1:17" ht="21.75" customHeight="1">
      <c r="A42" s="34" t="s">
        <v>124</v>
      </c>
      <c r="C42" s="29">
        <v>0</v>
      </c>
      <c r="D42" s="27"/>
      <c r="E42" s="29">
        <v>0</v>
      </c>
      <c r="F42" s="27"/>
      <c r="G42" s="29">
        <v>0</v>
      </c>
      <c r="H42" s="27"/>
      <c r="I42" s="29">
        <f t="shared" si="3"/>
        <v>0</v>
      </c>
      <c r="J42" s="27"/>
      <c r="K42" s="29">
        <v>492825</v>
      </c>
      <c r="L42" s="27"/>
      <c r="M42" s="29">
        <v>55173624414</v>
      </c>
      <c r="N42" s="27"/>
      <c r="O42" s="29">
        <v>61984102591</v>
      </c>
      <c r="P42" s="27"/>
      <c r="Q42" s="29">
        <f t="shared" si="1"/>
        <v>-6810478177</v>
      </c>
    </row>
    <row r="43" spans="1:17" ht="21.75" customHeight="1">
      <c r="A43" s="34" t="s">
        <v>125</v>
      </c>
      <c r="C43" s="29">
        <v>0</v>
      </c>
      <c r="D43" s="27"/>
      <c r="E43" s="29">
        <v>0</v>
      </c>
      <c r="F43" s="27"/>
      <c r="G43" s="29">
        <v>0</v>
      </c>
      <c r="H43" s="27"/>
      <c r="I43" s="29">
        <f t="shared" si="3"/>
        <v>0</v>
      </c>
      <c r="J43" s="27"/>
      <c r="K43" s="29">
        <v>13000000</v>
      </c>
      <c r="L43" s="27"/>
      <c r="M43" s="29">
        <v>29865471476</v>
      </c>
      <c r="N43" s="27"/>
      <c r="O43" s="29">
        <v>29607945219</v>
      </c>
      <c r="P43" s="27"/>
      <c r="Q43" s="29">
        <f t="shared" si="1"/>
        <v>257526257</v>
      </c>
    </row>
    <row r="44" spans="1:17" ht="21.75" customHeight="1">
      <c r="A44" s="34" t="s">
        <v>126</v>
      </c>
      <c r="C44" s="29">
        <v>0</v>
      </c>
      <c r="D44" s="27"/>
      <c r="E44" s="29">
        <v>0</v>
      </c>
      <c r="F44" s="27"/>
      <c r="G44" s="29">
        <v>0</v>
      </c>
      <c r="H44" s="27"/>
      <c r="I44" s="29">
        <f t="shared" si="3"/>
        <v>0</v>
      </c>
      <c r="J44" s="27"/>
      <c r="K44" s="29">
        <v>220000</v>
      </c>
      <c r="L44" s="27"/>
      <c r="M44" s="29">
        <v>1421491509</v>
      </c>
      <c r="N44" s="27"/>
      <c r="O44" s="29">
        <v>1559505979</v>
      </c>
      <c r="P44" s="27"/>
      <c r="Q44" s="29">
        <f t="shared" si="1"/>
        <v>-138014470</v>
      </c>
    </row>
    <row r="45" spans="1:17" ht="21.75" customHeight="1">
      <c r="A45" s="34" t="s">
        <v>32</v>
      </c>
      <c r="C45" s="29">
        <v>0</v>
      </c>
      <c r="D45" s="27"/>
      <c r="E45" s="29">
        <v>0</v>
      </c>
      <c r="F45" s="27"/>
      <c r="G45" s="29">
        <v>0</v>
      </c>
      <c r="H45" s="27"/>
      <c r="I45" s="29">
        <f t="shared" si="3"/>
        <v>0</v>
      </c>
      <c r="J45" s="27"/>
      <c r="K45" s="29">
        <v>8114352</v>
      </c>
      <c r="L45" s="27"/>
      <c r="M45" s="29">
        <v>157911148302</v>
      </c>
      <c r="N45" s="27"/>
      <c r="O45" s="29">
        <v>148696496012</v>
      </c>
      <c r="P45" s="27"/>
      <c r="Q45" s="29">
        <f t="shared" si="1"/>
        <v>9214652290</v>
      </c>
    </row>
    <row r="46" spans="1:17" ht="21.75" customHeight="1">
      <c r="A46" s="34" t="s">
        <v>127</v>
      </c>
      <c r="C46" s="29">
        <v>0</v>
      </c>
      <c r="D46" s="27"/>
      <c r="E46" s="29">
        <v>0</v>
      </c>
      <c r="F46" s="27"/>
      <c r="G46" s="29">
        <v>0</v>
      </c>
      <c r="H46" s="27"/>
      <c r="I46" s="29">
        <f t="shared" si="3"/>
        <v>0</v>
      </c>
      <c r="J46" s="27"/>
      <c r="K46" s="29">
        <v>1735355</v>
      </c>
      <c r="L46" s="27"/>
      <c r="M46" s="29">
        <v>10557181443</v>
      </c>
      <c r="N46" s="27"/>
      <c r="O46" s="29">
        <v>9584899606</v>
      </c>
      <c r="P46" s="27"/>
      <c r="Q46" s="29">
        <f t="shared" si="1"/>
        <v>972281837</v>
      </c>
    </row>
    <row r="47" spans="1:17" ht="21.75" customHeight="1">
      <c r="A47" s="34" t="s">
        <v>128</v>
      </c>
      <c r="C47" s="29">
        <v>0</v>
      </c>
      <c r="D47" s="27"/>
      <c r="E47" s="29">
        <v>0</v>
      </c>
      <c r="F47" s="27"/>
      <c r="G47" s="29">
        <v>0</v>
      </c>
      <c r="H47" s="27"/>
      <c r="I47" s="29">
        <f t="shared" si="3"/>
        <v>0</v>
      </c>
      <c r="J47" s="27"/>
      <c r="K47" s="29">
        <v>800000</v>
      </c>
      <c r="L47" s="27"/>
      <c r="M47" s="29">
        <v>12286458106</v>
      </c>
      <c r="N47" s="27"/>
      <c r="O47" s="29">
        <v>10606531306</v>
      </c>
      <c r="P47" s="27"/>
      <c r="Q47" s="29">
        <f t="shared" si="1"/>
        <v>1679926800</v>
      </c>
    </row>
    <row r="48" spans="1:17" ht="21.75" customHeight="1">
      <c r="A48" s="34" t="s">
        <v>129</v>
      </c>
      <c r="C48" s="29">
        <v>0</v>
      </c>
      <c r="D48" s="27"/>
      <c r="E48" s="29">
        <v>0</v>
      </c>
      <c r="F48" s="27"/>
      <c r="G48" s="29">
        <v>0</v>
      </c>
      <c r="H48" s="27"/>
      <c r="I48" s="29">
        <f t="shared" si="3"/>
        <v>0</v>
      </c>
      <c r="J48" s="27"/>
      <c r="K48" s="29">
        <v>41994168</v>
      </c>
      <c r="L48" s="27"/>
      <c r="M48" s="29">
        <v>34019362395</v>
      </c>
      <c r="N48" s="27"/>
      <c r="O48" s="29">
        <v>52477683937</v>
      </c>
      <c r="P48" s="27"/>
      <c r="Q48" s="29">
        <f t="shared" si="1"/>
        <v>-18458321542</v>
      </c>
    </row>
    <row r="49" spans="1:17" ht="21.75" customHeight="1">
      <c r="A49" s="34" t="s">
        <v>40</v>
      </c>
      <c r="C49" s="29">
        <v>0</v>
      </c>
      <c r="D49" s="27"/>
      <c r="E49" s="29">
        <v>0</v>
      </c>
      <c r="F49" s="27"/>
      <c r="G49" s="29">
        <v>0</v>
      </c>
      <c r="H49" s="27"/>
      <c r="I49" s="29">
        <f t="shared" si="3"/>
        <v>0</v>
      </c>
      <c r="J49" s="27"/>
      <c r="K49" s="29">
        <v>4452152</v>
      </c>
      <c r="L49" s="27"/>
      <c r="M49" s="29">
        <v>12941014704</v>
      </c>
      <c r="N49" s="27"/>
      <c r="O49" s="29">
        <v>13009325342</v>
      </c>
      <c r="P49" s="27"/>
      <c r="Q49" s="29">
        <f t="shared" si="1"/>
        <v>-68310638</v>
      </c>
    </row>
    <row r="50" spans="1:17" ht="21.75" customHeight="1">
      <c r="A50" s="34" t="s">
        <v>130</v>
      </c>
      <c r="C50" s="29">
        <v>0</v>
      </c>
      <c r="D50" s="27"/>
      <c r="E50" s="29">
        <v>0</v>
      </c>
      <c r="F50" s="27"/>
      <c r="G50" s="29">
        <v>0</v>
      </c>
      <c r="H50" s="27"/>
      <c r="I50" s="29">
        <f t="shared" si="3"/>
        <v>0</v>
      </c>
      <c r="J50" s="27"/>
      <c r="K50" s="29">
        <v>249996</v>
      </c>
      <c r="L50" s="27"/>
      <c r="M50" s="29">
        <v>1819082428</v>
      </c>
      <c r="N50" s="27"/>
      <c r="O50" s="29">
        <v>1718731033</v>
      </c>
      <c r="P50" s="27"/>
      <c r="Q50" s="29">
        <f t="shared" si="1"/>
        <v>100351395</v>
      </c>
    </row>
    <row r="51" spans="1:17" ht="21.75" customHeight="1">
      <c r="A51" s="34" t="s">
        <v>131</v>
      </c>
      <c r="C51" s="29">
        <v>0</v>
      </c>
      <c r="D51" s="27"/>
      <c r="E51" s="29">
        <v>0</v>
      </c>
      <c r="F51" s="27"/>
      <c r="G51" s="29">
        <v>0</v>
      </c>
      <c r="H51" s="27"/>
      <c r="I51" s="29">
        <f t="shared" si="3"/>
        <v>0</v>
      </c>
      <c r="J51" s="27"/>
      <c r="K51" s="29">
        <v>1800000</v>
      </c>
      <c r="L51" s="27"/>
      <c r="M51" s="29">
        <v>12739890974</v>
      </c>
      <c r="N51" s="27"/>
      <c r="O51" s="29">
        <v>9764838974</v>
      </c>
      <c r="P51" s="27"/>
      <c r="Q51" s="29">
        <f t="shared" si="1"/>
        <v>2975052000</v>
      </c>
    </row>
    <row r="52" spans="1:17" ht="21.75" customHeight="1">
      <c r="A52" s="34" t="s">
        <v>132</v>
      </c>
      <c r="C52" s="29">
        <v>0</v>
      </c>
      <c r="D52" s="27"/>
      <c r="E52" s="29">
        <v>0</v>
      </c>
      <c r="F52" s="27"/>
      <c r="G52" s="29">
        <v>0</v>
      </c>
      <c r="H52" s="27"/>
      <c r="I52" s="29">
        <f t="shared" si="3"/>
        <v>0</v>
      </c>
      <c r="J52" s="27"/>
      <c r="K52" s="29">
        <v>44942129</v>
      </c>
      <c r="L52" s="27"/>
      <c r="M52" s="29">
        <v>181831355598</v>
      </c>
      <c r="N52" s="27"/>
      <c r="O52" s="29">
        <v>154793615191</v>
      </c>
      <c r="P52" s="27"/>
      <c r="Q52" s="29">
        <f t="shared" si="1"/>
        <v>27037740407</v>
      </c>
    </row>
    <row r="53" spans="1:17" ht="21.75" customHeight="1">
      <c r="A53" s="34" t="s">
        <v>133</v>
      </c>
      <c r="C53" s="29">
        <v>0</v>
      </c>
      <c r="D53" s="27"/>
      <c r="E53" s="29">
        <v>0</v>
      </c>
      <c r="F53" s="27"/>
      <c r="G53" s="29">
        <v>0</v>
      </c>
      <c r="H53" s="27"/>
      <c r="I53" s="29">
        <f t="shared" si="3"/>
        <v>0</v>
      </c>
      <c r="J53" s="27"/>
      <c r="K53" s="29">
        <v>14121126</v>
      </c>
      <c r="L53" s="27"/>
      <c r="M53" s="29">
        <v>32663515229</v>
      </c>
      <c r="N53" s="27"/>
      <c r="O53" s="29">
        <v>32777602823</v>
      </c>
      <c r="P53" s="27"/>
      <c r="Q53" s="29">
        <f t="shared" si="1"/>
        <v>-114087594</v>
      </c>
    </row>
    <row r="54" spans="1:17" ht="21.75" customHeight="1">
      <c r="A54" s="34" t="s">
        <v>134</v>
      </c>
      <c r="C54" s="29">
        <v>0</v>
      </c>
      <c r="D54" s="27"/>
      <c r="E54" s="29">
        <v>0</v>
      </c>
      <c r="F54" s="27"/>
      <c r="G54" s="29">
        <v>0</v>
      </c>
      <c r="H54" s="27"/>
      <c r="I54" s="29">
        <f t="shared" si="3"/>
        <v>0</v>
      </c>
      <c r="J54" s="27"/>
      <c r="K54" s="29">
        <v>291708702</v>
      </c>
      <c r="L54" s="27"/>
      <c r="M54" s="29">
        <v>140158911617</v>
      </c>
      <c r="N54" s="27"/>
      <c r="O54" s="29">
        <v>192753620291</v>
      </c>
      <c r="P54" s="27"/>
      <c r="Q54" s="29">
        <f t="shared" si="1"/>
        <v>-52594708674</v>
      </c>
    </row>
    <row r="55" spans="1:17" ht="21.75" customHeight="1">
      <c r="A55" s="34" t="s">
        <v>135</v>
      </c>
      <c r="C55" s="29">
        <v>0</v>
      </c>
      <c r="D55" s="27"/>
      <c r="E55" s="29">
        <v>0</v>
      </c>
      <c r="F55" s="27"/>
      <c r="G55" s="29">
        <v>0</v>
      </c>
      <c r="H55" s="27"/>
      <c r="I55" s="29">
        <f t="shared" si="3"/>
        <v>0</v>
      </c>
      <c r="J55" s="27"/>
      <c r="K55" s="29">
        <v>1327552677</v>
      </c>
      <c r="L55" s="27"/>
      <c r="M55" s="29">
        <v>527894442971</v>
      </c>
      <c r="N55" s="27"/>
      <c r="O55" s="29">
        <v>597799030703</v>
      </c>
      <c r="P55" s="27"/>
      <c r="Q55" s="29">
        <f t="shared" si="1"/>
        <v>-69904587732</v>
      </c>
    </row>
    <row r="56" spans="1:17" ht="21.75" customHeight="1">
      <c r="A56" s="34" t="s">
        <v>136</v>
      </c>
      <c r="C56" s="29">
        <v>0</v>
      </c>
      <c r="D56" s="27"/>
      <c r="E56" s="29">
        <v>0</v>
      </c>
      <c r="F56" s="27"/>
      <c r="G56" s="29">
        <v>0</v>
      </c>
      <c r="H56" s="27"/>
      <c r="I56" s="29">
        <f t="shared" si="3"/>
        <v>0</v>
      </c>
      <c r="J56" s="27"/>
      <c r="K56" s="29">
        <v>3907695</v>
      </c>
      <c r="L56" s="27"/>
      <c r="M56" s="29">
        <v>17482114832</v>
      </c>
      <c r="N56" s="27"/>
      <c r="O56" s="29">
        <v>16831535673</v>
      </c>
      <c r="P56" s="27"/>
      <c r="Q56" s="29">
        <f t="shared" si="1"/>
        <v>650579159</v>
      </c>
    </row>
    <row r="57" spans="1:17" ht="21.75" customHeight="1">
      <c r="A57" s="34" t="s">
        <v>137</v>
      </c>
      <c r="C57" s="29">
        <v>0</v>
      </c>
      <c r="D57" s="27"/>
      <c r="E57" s="29">
        <v>0</v>
      </c>
      <c r="F57" s="27"/>
      <c r="G57" s="29">
        <v>0</v>
      </c>
      <c r="H57" s="27"/>
      <c r="I57" s="29">
        <f t="shared" si="3"/>
        <v>0</v>
      </c>
      <c r="J57" s="27"/>
      <c r="K57" s="29">
        <v>5855557</v>
      </c>
      <c r="L57" s="27"/>
      <c r="M57" s="29">
        <v>42296623077</v>
      </c>
      <c r="N57" s="27"/>
      <c r="O57" s="29">
        <v>35544235097</v>
      </c>
      <c r="P57" s="27"/>
      <c r="Q57" s="29">
        <f t="shared" si="1"/>
        <v>6752387980</v>
      </c>
    </row>
    <row r="58" spans="1:17" ht="21.75" customHeight="1">
      <c r="A58" s="34" t="s">
        <v>138</v>
      </c>
      <c r="C58" s="29">
        <v>0</v>
      </c>
      <c r="D58" s="27"/>
      <c r="E58" s="29">
        <v>0</v>
      </c>
      <c r="F58" s="27"/>
      <c r="G58" s="29">
        <v>0</v>
      </c>
      <c r="H58" s="27"/>
      <c r="I58" s="29">
        <f t="shared" si="3"/>
        <v>0</v>
      </c>
      <c r="J58" s="27"/>
      <c r="K58" s="29">
        <v>4800000</v>
      </c>
      <c r="L58" s="27"/>
      <c r="M58" s="29">
        <v>15788695018</v>
      </c>
      <c r="N58" s="27"/>
      <c r="O58" s="29">
        <v>18079909978</v>
      </c>
      <c r="P58" s="27"/>
      <c r="Q58" s="29">
        <f t="shared" si="1"/>
        <v>-2291214960</v>
      </c>
    </row>
    <row r="59" spans="1:17" ht="21.75" customHeight="1">
      <c r="A59" s="34" t="s">
        <v>37</v>
      </c>
      <c r="C59" s="29">
        <v>0</v>
      </c>
      <c r="D59" s="27"/>
      <c r="E59" s="29">
        <v>0</v>
      </c>
      <c r="F59" s="27"/>
      <c r="G59" s="29">
        <v>0</v>
      </c>
      <c r="H59" s="27"/>
      <c r="I59" s="29">
        <f t="shared" si="3"/>
        <v>0</v>
      </c>
      <c r="J59" s="27"/>
      <c r="K59" s="29">
        <v>13649816</v>
      </c>
      <c r="L59" s="27"/>
      <c r="M59" s="29">
        <v>48434874509</v>
      </c>
      <c r="N59" s="27"/>
      <c r="O59" s="29">
        <v>32801028580</v>
      </c>
      <c r="P59" s="27"/>
      <c r="Q59" s="29">
        <f t="shared" si="1"/>
        <v>15633845929</v>
      </c>
    </row>
    <row r="60" spans="1:17" ht="21.75" customHeight="1">
      <c r="A60" s="34" t="s">
        <v>139</v>
      </c>
      <c r="C60" s="29">
        <v>0</v>
      </c>
      <c r="D60" s="27"/>
      <c r="E60" s="29">
        <v>0</v>
      </c>
      <c r="F60" s="27"/>
      <c r="G60" s="29">
        <v>0</v>
      </c>
      <c r="H60" s="27"/>
      <c r="I60" s="29">
        <f t="shared" si="3"/>
        <v>0</v>
      </c>
      <c r="J60" s="27"/>
      <c r="K60" s="29">
        <v>3400890</v>
      </c>
      <c r="L60" s="27"/>
      <c r="M60" s="29">
        <v>35608016756</v>
      </c>
      <c r="N60" s="27"/>
      <c r="O60" s="29">
        <v>28319590131</v>
      </c>
      <c r="P60" s="27"/>
      <c r="Q60" s="29">
        <f t="shared" si="1"/>
        <v>7288426625</v>
      </c>
    </row>
    <row r="61" spans="1:17" ht="21.75" customHeight="1">
      <c r="A61" s="34" t="s">
        <v>140</v>
      </c>
      <c r="C61" s="29">
        <v>0</v>
      </c>
      <c r="D61" s="27"/>
      <c r="E61" s="29">
        <v>0</v>
      </c>
      <c r="F61" s="27"/>
      <c r="G61" s="29">
        <v>0</v>
      </c>
      <c r="H61" s="27"/>
      <c r="I61" s="29">
        <f t="shared" si="3"/>
        <v>0</v>
      </c>
      <c r="J61" s="27"/>
      <c r="K61" s="29">
        <v>1750000</v>
      </c>
      <c r="L61" s="27"/>
      <c r="M61" s="29">
        <v>5869368245</v>
      </c>
      <c r="N61" s="27"/>
      <c r="O61" s="29">
        <v>4660014907</v>
      </c>
      <c r="P61" s="27"/>
      <c r="Q61" s="29">
        <f t="shared" si="1"/>
        <v>1209353338</v>
      </c>
    </row>
    <row r="62" spans="1:17" ht="21.75" customHeight="1">
      <c r="A62" s="34" t="s">
        <v>142</v>
      </c>
      <c r="C62" s="29">
        <v>0</v>
      </c>
      <c r="D62" s="27"/>
      <c r="E62" s="29">
        <v>0</v>
      </c>
      <c r="F62" s="27"/>
      <c r="G62" s="29">
        <v>0</v>
      </c>
      <c r="H62" s="27"/>
      <c r="I62" s="29">
        <f t="shared" si="3"/>
        <v>0</v>
      </c>
      <c r="J62" s="27"/>
      <c r="K62" s="29">
        <v>600000</v>
      </c>
      <c r="L62" s="27"/>
      <c r="M62" s="29">
        <v>2122355318</v>
      </c>
      <c r="N62" s="27"/>
      <c r="O62" s="29">
        <v>1974004763</v>
      </c>
      <c r="P62" s="27"/>
      <c r="Q62" s="29">
        <f t="shared" si="1"/>
        <v>148350555</v>
      </c>
    </row>
    <row r="63" spans="1:17" ht="21.75" customHeight="1">
      <c r="A63" s="34" t="s">
        <v>143</v>
      </c>
      <c r="C63" s="29">
        <v>0</v>
      </c>
      <c r="D63" s="27"/>
      <c r="E63" s="29">
        <v>0</v>
      </c>
      <c r="F63" s="27"/>
      <c r="G63" s="29">
        <v>0</v>
      </c>
      <c r="H63" s="27"/>
      <c r="I63" s="29">
        <f t="shared" si="3"/>
        <v>0</v>
      </c>
      <c r="J63" s="27"/>
      <c r="K63" s="29">
        <v>969585</v>
      </c>
      <c r="L63" s="27"/>
      <c r="M63" s="29">
        <v>45759935396</v>
      </c>
      <c r="N63" s="27"/>
      <c r="O63" s="29">
        <v>62036801158</v>
      </c>
      <c r="P63" s="27"/>
      <c r="Q63" s="29">
        <f t="shared" si="1"/>
        <v>-16276865762</v>
      </c>
    </row>
    <row r="64" spans="1:17" ht="21.75" customHeight="1">
      <c r="A64" s="34" t="s">
        <v>144</v>
      </c>
      <c r="C64" s="29">
        <v>0</v>
      </c>
      <c r="D64" s="27"/>
      <c r="E64" s="29">
        <v>0</v>
      </c>
      <c r="F64" s="27"/>
      <c r="G64" s="29">
        <v>0</v>
      </c>
      <c r="H64" s="27"/>
      <c r="I64" s="29">
        <f t="shared" si="3"/>
        <v>0</v>
      </c>
      <c r="J64" s="27"/>
      <c r="K64" s="29">
        <v>1300000</v>
      </c>
      <c r="L64" s="27"/>
      <c r="M64" s="29">
        <v>29753360606</v>
      </c>
      <c r="N64" s="27"/>
      <c r="O64" s="29">
        <v>24026031506</v>
      </c>
      <c r="P64" s="27"/>
      <c r="Q64" s="29">
        <f t="shared" si="1"/>
        <v>5727329100</v>
      </c>
    </row>
    <row r="65" spans="1:17" ht="21.75" customHeight="1">
      <c r="A65" s="34" t="s">
        <v>145</v>
      </c>
      <c r="C65" s="29">
        <v>0</v>
      </c>
      <c r="D65" s="27"/>
      <c r="E65" s="29">
        <v>0</v>
      </c>
      <c r="F65" s="27"/>
      <c r="G65" s="29">
        <v>0</v>
      </c>
      <c r="H65" s="27"/>
      <c r="I65" s="29">
        <f t="shared" si="3"/>
        <v>0</v>
      </c>
      <c r="J65" s="27"/>
      <c r="K65" s="29">
        <v>5085120</v>
      </c>
      <c r="L65" s="27"/>
      <c r="M65" s="29">
        <v>31698906853</v>
      </c>
      <c r="N65" s="27"/>
      <c r="O65" s="29">
        <v>35285457019</v>
      </c>
      <c r="P65" s="27"/>
      <c r="Q65" s="29">
        <f t="shared" si="1"/>
        <v>-3586550166</v>
      </c>
    </row>
    <row r="66" spans="1:17" ht="21.75" customHeight="1">
      <c r="A66" s="34" t="s">
        <v>146</v>
      </c>
      <c r="C66" s="29">
        <v>0</v>
      </c>
      <c r="D66" s="27"/>
      <c r="E66" s="29">
        <v>0</v>
      </c>
      <c r="F66" s="27"/>
      <c r="G66" s="29">
        <v>0</v>
      </c>
      <c r="H66" s="27"/>
      <c r="I66" s="29">
        <f t="shared" si="3"/>
        <v>0</v>
      </c>
      <c r="J66" s="27"/>
      <c r="K66" s="29">
        <v>2632453</v>
      </c>
      <c r="L66" s="27"/>
      <c r="M66" s="29">
        <v>7431683364</v>
      </c>
      <c r="N66" s="27"/>
      <c r="O66" s="29">
        <v>5379284715</v>
      </c>
      <c r="P66" s="27"/>
      <c r="Q66" s="29">
        <f t="shared" si="1"/>
        <v>2052398649</v>
      </c>
    </row>
    <row r="67" spans="1:17" ht="21.75" customHeight="1" thickBot="1">
      <c r="A67" s="26"/>
      <c r="C67" s="31">
        <f>SUM(C8:C66)</f>
        <v>99294500</v>
      </c>
      <c r="D67" s="27"/>
      <c r="E67" s="31">
        <f>SUM(E8:E66)</f>
        <v>428491168912</v>
      </c>
      <c r="F67" s="27"/>
      <c r="G67" s="31">
        <f>SUM(G8:G66)</f>
        <v>473461792386</v>
      </c>
      <c r="H67" s="27"/>
      <c r="I67" s="31">
        <f>SUM(I8:I66)</f>
        <v>-44970623474</v>
      </c>
      <c r="J67" s="27"/>
      <c r="K67" s="31">
        <f>SUM(K8:K66)</f>
        <v>3223638916</v>
      </c>
      <c r="L67" s="27"/>
      <c r="M67" s="31">
        <f>SUM(M8:M66)</f>
        <v>3297493868525</v>
      </c>
      <c r="N67" s="27"/>
      <c r="O67" s="31">
        <f>SUM(O8:O66)</f>
        <v>3625009697547</v>
      </c>
      <c r="P67" s="27"/>
      <c r="Q67" s="31">
        <f>SUM(Q8:Q66)</f>
        <v>-327515829022</v>
      </c>
    </row>
    <row r="68" spans="1:17" ht="19.5" thickTop="1">
      <c r="I68" s="27"/>
      <c r="Q68" s="29"/>
    </row>
    <row r="69" spans="1:17">
      <c r="I69" s="27"/>
      <c r="O69" s="27"/>
      <c r="Q69" s="29"/>
    </row>
    <row r="70" spans="1:17">
      <c r="I70" s="2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69"/>
  <sheetViews>
    <sheetView rightToLeft="1" view="pageBreakPreview" zoomScale="96" zoomScaleNormal="100" zoomScaleSheetLayoutView="96" workbookViewId="0">
      <selection activeCell="D65" sqref="D65"/>
    </sheetView>
  </sheetViews>
  <sheetFormatPr defaultRowHeight="12.75"/>
  <cols>
    <col min="1" max="1" width="44" bestFit="1" customWidth="1"/>
    <col min="2" max="2" width="11" bestFit="1" customWidth="1"/>
    <col min="3" max="3" width="1.28515625" customWidth="1"/>
    <col min="4" max="4" width="14.28515625" bestFit="1" customWidth="1"/>
    <col min="5" max="5" width="1.28515625" customWidth="1"/>
    <col min="6" max="6" width="11.42578125" bestFit="1" customWidth="1"/>
    <col min="7" max="7" width="1.28515625" customWidth="1"/>
    <col min="8" max="8" width="11.42578125" bestFit="1" customWidth="1"/>
    <col min="9" max="9" width="1.28515625" customWidth="1"/>
    <col min="10" max="10" width="15.7109375" bestFit="1" customWidth="1"/>
    <col min="11" max="11" width="1.28515625" customWidth="1"/>
    <col min="12" max="12" width="16.85546875" bestFit="1" customWidth="1"/>
    <col min="13" max="13" width="0.28515625" customWidth="1"/>
  </cols>
  <sheetData>
    <row r="1" spans="1:12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7.35" customHeight="1"/>
    <row r="5" spans="1:12" ht="14.45" customHeight="1">
      <c r="A5" s="35" t="s">
        <v>200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7.35" customHeight="1"/>
    <row r="7" spans="1:12" ht="14.45" customHeight="1">
      <c r="B7" s="87" t="s">
        <v>108</v>
      </c>
      <c r="C7" s="87"/>
      <c r="D7" s="87"/>
      <c r="E7" s="87"/>
      <c r="F7" s="87"/>
      <c r="G7" s="87"/>
      <c r="H7" s="87"/>
      <c r="I7" s="87"/>
      <c r="J7" s="87"/>
      <c r="L7" s="2" t="s">
        <v>109</v>
      </c>
    </row>
    <row r="8" spans="1:12" ht="29.1" customHeight="1">
      <c r="A8" s="2" t="s">
        <v>201</v>
      </c>
      <c r="B8" s="8" t="s">
        <v>55</v>
      </c>
      <c r="C8" s="3"/>
      <c r="D8" s="8" t="s">
        <v>9</v>
      </c>
      <c r="E8" s="3"/>
      <c r="F8" s="8" t="s">
        <v>202</v>
      </c>
      <c r="G8" s="3"/>
      <c r="H8" s="8" t="s">
        <v>203</v>
      </c>
      <c r="I8" s="3"/>
      <c r="J8" s="8" t="s">
        <v>204</v>
      </c>
      <c r="L8" s="8" t="s">
        <v>204</v>
      </c>
    </row>
    <row r="9" spans="1:12" ht="18.75">
      <c r="A9" s="34" t="s">
        <v>15</v>
      </c>
      <c r="B9" s="29" t="s">
        <v>71</v>
      </c>
      <c r="C9" s="29"/>
      <c r="D9" s="29">
        <v>182670000</v>
      </c>
      <c r="E9" s="29"/>
      <c r="F9" s="29">
        <v>20393870</v>
      </c>
      <c r="G9" s="29"/>
      <c r="H9" s="29">
        <v>0</v>
      </c>
      <c r="J9" s="29">
        <v>18400502083</v>
      </c>
      <c r="K9" s="29"/>
      <c r="L9" s="29">
        <v>26681292000</v>
      </c>
    </row>
    <row r="10" spans="1:12" ht="21.75" customHeight="1">
      <c r="A10" s="34" t="s">
        <v>16</v>
      </c>
      <c r="B10" s="29" t="s">
        <v>71</v>
      </c>
      <c r="C10" s="29"/>
      <c r="D10" s="29">
        <v>103132000</v>
      </c>
      <c r="E10" s="29"/>
      <c r="F10" s="29">
        <v>7928616</v>
      </c>
      <c r="G10" s="29"/>
      <c r="H10" s="29">
        <v>0</v>
      </c>
      <c r="J10" s="29">
        <v>8033896220</v>
      </c>
      <c r="K10" s="29"/>
      <c r="L10" s="29">
        <v>8033896220</v>
      </c>
    </row>
    <row r="11" spans="1:12" ht="21.75" customHeight="1">
      <c r="A11" s="34" t="s">
        <v>70</v>
      </c>
      <c r="B11" s="29" t="s">
        <v>71</v>
      </c>
      <c r="C11" s="29"/>
      <c r="D11" s="29">
        <v>103026000</v>
      </c>
      <c r="E11" s="29"/>
      <c r="F11" s="29">
        <v>4742071</v>
      </c>
      <c r="G11" s="29"/>
      <c r="H11" s="29">
        <v>0</v>
      </c>
      <c r="J11" s="29">
        <v>-3029459071</v>
      </c>
      <c r="K11" s="29"/>
      <c r="L11" s="29">
        <v>-3029459071</v>
      </c>
    </row>
    <row r="12" spans="1:12" ht="21.75" customHeight="1">
      <c r="A12" s="34" t="s">
        <v>64</v>
      </c>
      <c r="B12" s="29" t="s">
        <v>68</v>
      </c>
      <c r="C12" s="29"/>
      <c r="D12" s="29">
        <v>11000000</v>
      </c>
      <c r="E12" s="29"/>
      <c r="F12" s="29">
        <v>920548</v>
      </c>
      <c r="G12" s="29"/>
      <c r="H12" s="29">
        <v>0</v>
      </c>
      <c r="J12" s="29">
        <v>-1248658548</v>
      </c>
      <c r="K12" s="29"/>
      <c r="L12" s="29">
        <v>-1248658548</v>
      </c>
    </row>
    <row r="13" spans="1:12" ht="21.75" customHeight="1">
      <c r="A13" s="34" t="s">
        <v>69</v>
      </c>
      <c r="B13" s="29" t="s">
        <v>68</v>
      </c>
      <c r="C13" s="29"/>
      <c r="D13" s="29">
        <v>5020000</v>
      </c>
      <c r="E13" s="29"/>
      <c r="F13" s="29">
        <v>245136</v>
      </c>
      <c r="G13" s="29"/>
      <c r="H13" s="29">
        <v>0</v>
      </c>
      <c r="J13" s="29">
        <v>-1937672849</v>
      </c>
      <c r="K13" s="29"/>
      <c r="L13" s="29">
        <v>-1937672849</v>
      </c>
    </row>
    <row r="14" spans="1:12" ht="21.75" customHeight="1">
      <c r="A14" s="34" t="s">
        <v>17</v>
      </c>
      <c r="B14" s="29" t="s">
        <v>73</v>
      </c>
      <c r="C14" s="29"/>
      <c r="D14" s="29">
        <v>20000000</v>
      </c>
      <c r="E14" s="29"/>
      <c r="F14" s="29">
        <v>561262</v>
      </c>
      <c r="G14" s="29"/>
      <c r="H14" s="29">
        <v>0</v>
      </c>
      <c r="J14" s="29">
        <v>739629290</v>
      </c>
      <c r="K14" s="29"/>
      <c r="L14" s="29">
        <v>739629290</v>
      </c>
    </row>
    <row r="15" spans="1:12" ht="21.75" customHeight="1">
      <c r="A15" s="34" t="s">
        <v>72</v>
      </c>
      <c r="B15" s="29" t="s">
        <v>73</v>
      </c>
      <c r="C15" s="29"/>
      <c r="D15" s="29">
        <v>20000000</v>
      </c>
      <c r="E15" s="29"/>
      <c r="F15" s="29">
        <v>233874</v>
      </c>
      <c r="G15" s="29"/>
      <c r="H15" s="29">
        <v>0</v>
      </c>
      <c r="J15" s="29">
        <v>120105126</v>
      </c>
      <c r="K15" s="29"/>
      <c r="L15" s="29">
        <v>120105126</v>
      </c>
    </row>
    <row r="16" spans="1:12" ht="21.75" customHeight="1">
      <c r="A16" s="34" t="s">
        <v>241</v>
      </c>
      <c r="B16" s="29" t="s">
        <v>261</v>
      </c>
      <c r="C16" s="29"/>
      <c r="D16" s="29">
        <v>0</v>
      </c>
      <c r="E16" s="29"/>
      <c r="F16" s="29">
        <v>0</v>
      </c>
      <c r="G16" s="29"/>
      <c r="H16" s="29">
        <v>0</v>
      </c>
      <c r="J16" s="29">
        <v>13</v>
      </c>
      <c r="K16" s="29"/>
      <c r="L16" s="29">
        <v>6591023021</v>
      </c>
    </row>
    <row r="17" spans="1:12" ht="21.75" customHeight="1">
      <c r="A17" s="34" t="s">
        <v>219</v>
      </c>
      <c r="B17" s="29" t="s">
        <v>249</v>
      </c>
      <c r="C17" s="29"/>
      <c r="D17" s="29">
        <v>0</v>
      </c>
      <c r="F17" s="29">
        <v>0</v>
      </c>
      <c r="G17" s="29"/>
      <c r="H17" s="29">
        <v>0</v>
      </c>
      <c r="J17" s="29">
        <v>0</v>
      </c>
      <c r="K17" s="29"/>
      <c r="L17" s="29">
        <v>-74644702</v>
      </c>
    </row>
    <row r="18" spans="1:12" ht="21.75" customHeight="1">
      <c r="A18" s="34" t="s">
        <v>220</v>
      </c>
      <c r="B18" s="29" t="s">
        <v>250</v>
      </c>
      <c r="C18" s="29"/>
      <c r="D18" s="29">
        <v>0</v>
      </c>
      <c r="F18" s="29">
        <v>0</v>
      </c>
      <c r="G18" s="29"/>
      <c r="H18" s="29">
        <v>0</v>
      </c>
      <c r="J18" s="29">
        <v>0</v>
      </c>
      <c r="K18" s="29"/>
      <c r="L18" s="29">
        <v>-78966135958</v>
      </c>
    </row>
    <row r="19" spans="1:12" ht="21.75" customHeight="1">
      <c r="A19" s="34" t="s">
        <v>221</v>
      </c>
      <c r="B19" s="29" t="s">
        <v>250</v>
      </c>
      <c r="C19" s="29"/>
      <c r="D19" s="29">
        <v>0</v>
      </c>
      <c r="F19" s="29">
        <v>0</v>
      </c>
      <c r="G19" s="29"/>
      <c r="H19" s="29">
        <v>0</v>
      </c>
      <c r="J19" s="29">
        <v>0</v>
      </c>
      <c r="K19" s="29"/>
      <c r="L19" s="29">
        <v>-5175874496</v>
      </c>
    </row>
    <row r="20" spans="1:12" ht="21.75" customHeight="1">
      <c r="A20" s="34" t="s">
        <v>141</v>
      </c>
      <c r="B20" s="29" t="s">
        <v>251</v>
      </c>
      <c r="C20" s="29"/>
      <c r="D20" s="29">
        <v>0</v>
      </c>
      <c r="F20" s="29">
        <v>0</v>
      </c>
      <c r="G20" s="29"/>
      <c r="H20" s="29">
        <v>0</v>
      </c>
      <c r="J20" s="29">
        <v>0</v>
      </c>
      <c r="K20" s="29"/>
      <c r="L20" s="29">
        <v>1100694816</v>
      </c>
    </row>
    <row r="21" spans="1:12" ht="21.75" customHeight="1">
      <c r="A21" s="34" t="s">
        <v>222</v>
      </c>
      <c r="B21" s="29" t="s">
        <v>249</v>
      </c>
      <c r="C21" s="29"/>
      <c r="D21" s="29">
        <v>0</v>
      </c>
      <c r="F21" s="29">
        <v>0</v>
      </c>
      <c r="G21" s="29"/>
      <c r="H21" s="29">
        <v>0</v>
      </c>
      <c r="J21" s="29">
        <v>0</v>
      </c>
      <c r="K21" s="29"/>
      <c r="L21" s="29">
        <v>18084538513</v>
      </c>
    </row>
    <row r="22" spans="1:12" ht="21.75" customHeight="1">
      <c r="A22" s="34" t="s">
        <v>147</v>
      </c>
      <c r="B22" s="29" t="s">
        <v>252</v>
      </c>
      <c r="C22" s="29"/>
      <c r="D22" s="29">
        <v>0</v>
      </c>
      <c r="F22" s="29">
        <v>0</v>
      </c>
      <c r="G22" s="29"/>
      <c r="H22" s="29">
        <v>0</v>
      </c>
      <c r="J22" s="29">
        <v>0</v>
      </c>
      <c r="K22" s="29"/>
      <c r="L22" s="29">
        <v>-434820619</v>
      </c>
    </row>
    <row r="23" spans="1:12" ht="21.75" customHeight="1">
      <c r="A23" s="34" t="s">
        <v>223</v>
      </c>
      <c r="B23" s="29" t="s">
        <v>251</v>
      </c>
      <c r="C23" s="29"/>
      <c r="D23" s="29">
        <v>0</v>
      </c>
      <c r="F23" s="29">
        <v>0</v>
      </c>
      <c r="G23" s="29"/>
      <c r="H23" s="29">
        <v>0</v>
      </c>
      <c r="J23" s="29">
        <v>0</v>
      </c>
      <c r="K23" s="29"/>
      <c r="L23" s="29">
        <v>51768353810</v>
      </c>
    </row>
    <row r="24" spans="1:12" ht="21.75" customHeight="1">
      <c r="A24" s="34" t="s">
        <v>224</v>
      </c>
      <c r="B24" s="29" t="s">
        <v>251</v>
      </c>
      <c r="C24" s="29"/>
      <c r="D24" s="29">
        <v>0</v>
      </c>
      <c r="F24" s="29">
        <v>0</v>
      </c>
      <c r="G24" s="29"/>
      <c r="H24" s="29">
        <v>0</v>
      </c>
      <c r="J24" s="29">
        <v>0</v>
      </c>
      <c r="K24" s="29"/>
      <c r="L24" s="29">
        <v>2845967378</v>
      </c>
    </row>
    <row r="25" spans="1:12" ht="21.75" customHeight="1">
      <c r="A25" s="34" t="s">
        <v>225</v>
      </c>
      <c r="B25" s="29" t="s">
        <v>253</v>
      </c>
      <c r="C25" s="29"/>
      <c r="D25" s="29">
        <v>0</v>
      </c>
      <c r="F25" s="29">
        <v>0</v>
      </c>
      <c r="G25" s="29"/>
      <c r="H25" s="29">
        <v>0</v>
      </c>
      <c r="J25" s="29">
        <v>0</v>
      </c>
      <c r="K25" s="29"/>
      <c r="L25" s="29">
        <v>-79077</v>
      </c>
    </row>
    <row r="26" spans="1:12" ht="21.75" customHeight="1">
      <c r="A26" s="34" t="s">
        <v>226</v>
      </c>
      <c r="B26" s="29" t="s">
        <v>254</v>
      </c>
      <c r="C26" s="29"/>
      <c r="D26" s="29">
        <v>0</v>
      </c>
      <c r="F26" s="29">
        <v>0</v>
      </c>
      <c r="G26" s="29"/>
      <c r="H26" s="29">
        <v>0</v>
      </c>
      <c r="J26" s="29">
        <v>0</v>
      </c>
      <c r="K26" s="29"/>
      <c r="L26" s="29">
        <v>10041497421</v>
      </c>
    </row>
    <row r="27" spans="1:12" ht="21.75" customHeight="1">
      <c r="A27" s="34" t="s">
        <v>227</v>
      </c>
      <c r="B27" s="29" t="s">
        <v>255</v>
      </c>
      <c r="C27" s="29"/>
      <c r="D27" s="29">
        <v>0</v>
      </c>
      <c r="F27" s="29">
        <v>0</v>
      </c>
      <c r="G27" s="29"/>
      <c r="H27" s="29">
        <v>0</v>
      </c>
      <c r="J27" s="29">
        <v>0</v>
      </c>
      <c r="K27" s="29"/>
      <c r="L27" s="29">
        <v>18072244036</v>
      </c>
    </row>
    <row r="28" spans="1:12" ht="21.75" customHeight="1">
      <c r="A28" s="34" t="s">
        <v>228</v>
      </c>
      <c r="B28" s="29" t="s">
        <v>256</v>
      </c>
      <c r="C28" s="29"/>
      <c r="D28" s="29">
        <v>0</v>
      </c>
      <c r="F28" s="29">
        <v>0</v>
      </c>
      <c r="G28" s="29"/>
      <c r="H28" s="29">
        <v>0</v>
      </c>
      <c r="J28" s="29">
        <v>0</v>
      </c>
      <c r="K28" s="29"/>
      <c r="L28" s="29">
        <v>8996148</v>
      </c>
    </row>
    <row r="29" spans="1:12" ht="21.75" customHeight="1">
      <c r="A29" s="34" t="s">
        <v>229</v>
      </c>
      <c r="B29" s="29" t="s">
        <v>254</v>
      </c>
      <c r="C29" s="29"/>
      <c r="D29" s="29">
        <v>0</v>
      </c>
      <c r="F29" s="29">
        <v>0</v>
      </c>
      <c r="G29" s="29"/>
      <c r="H29" s="29">
        <v>0</v>
      </c>
      <c r="J29" s="29">
        <v>0</v>
      </c>
      <c r="K29" s="29"/>
      <c r="L29" s="29">
        <v>569880595</v>
      </c>
    </row>
    <row r="30" spans="1:12" ht="21.75" customHeight="1">
      <c r="A30" s="34" t="s">
        <v>230</v>
      </c>
      <c r="B30" s="29" t="s">
        <v>255</v>
      </c>
      <c r="C30" s="29"/>
      <c r="D30" s="29">
        <v>0</v>
      </c>
      <c r="F30" s="29">
        <v>0</v>
      </c>
      <c r="G30" s="29"/>
      <c r="H30" s="29">
        <v>0</v>
      </c>
      <c r="J30" s="29">
        <v>0</v>
      </c>
      <c r="K30" s="29"/>
      <c r="L30" s="29">
        <v>16340590247</v>
      </c>
    </row>
    <row r="31" spans="1:12" ht="21.75" customHeight="1">
      <c r="A31" s="34" t="s">
        <v>231</v>
      </c>
      <c r="B31" s="29" t="s">
        <v>171</v>
      </c>
      <c r="C31" s="29"/>
      <c r="D31" s="29">
        <v>0</v>
      </c>
      <c r="F31" s="29">
        <v>0</v>
      </c>
      <c r="G31" s="29"/>
      <c r="H31" s="29">
        <v>0</v>
      </c>
      <c r="J31" s="29">
        <v>0</v>
      </c>
      <c r="K31" s="29"/>
      <c r="L31" s="29">
        <v>638684427</v>
      </c>
    </row>
    <row r="32" spans="1:12" ht="21.75" customHeight="1">
      <c r="A32" s="34" t="s">
        <v>232</v>
      </c>
      <c r="B32" s="29" t="s">
        <v>171</v>
      </c>
      <c r="C32" s="29"/>
      <c r="D32" s="29">
        <v>0</v>
      </c>
      <c r="F32" s="29">
        <v>0</v>
      </c>
      <c r="G32" s="29"/>
      <c r="H32" s="29">
        <v>0</v>
      </c>
      <c r="J32" s="29">
        <v>0</v>
      </c>
      <c r="K32" s="29"/>
      <c r="L32" s="29">
        <v>65180344</v>
      </c>
    </row>
    <row r="33" spans="1:12" ht="21.75" customHeight="1">
      <c r="A33" s="34" t="s">
        <v>233</v>
      </c>
      <c r="B33" s="29" t="s">
        <v>257</v>
      </c>
      <c r="C33" s="29"/>
      <c r="D33" s="29">
        <v>0</v>
      </c>
      <c r="F33" s="29">
        <v>0</v>
      </c>
      <c r="G33" s="29"/>
      <c r="H33" s="29">
        <v>0</v>
      </c>
      <c r="J33" s="29">
        <v>0</v>
      </c>
      <c r="K33" s="29"/>
      <c r="L33" s="29">
        <v>2432450151</v>
      </c>
    </row>
    <row r="34" spans="1:12" ht="21.75" customHeight="1">
      <c r="A34" s="34" t="s">
        <v>234</v>
      </c>
      <c r="B34" s="29" t="s">
        <v>256</v>
      </c>
      <c r="C34" s="29"/>
      <c r="D34" s="29">
        <v>0</v>
      </c>
      <c r="F34" s="29">
        <v>0</v>
      </c>
      <c r="G34" s="29"/>
      <c r="H34" s="29">
        <v>0</v>
      </c>
      <c r="J34" s="29">
        <v>0</v>
      </c>
      <c r="K34" s="29"/>
      <c r="L34" s="29">
        <v>4653581121</v>
      </c>
    </row>
    <row r="35" spans="1:12" ht="21.75" customHeight="1">
      <c r="A35" s="34" t="s">
        <v>235</v>
      </c>
      <c r="B35" s="29" t="s">
        <v>258</v>
      </c>
      <c r="C35" s="29"/>
      <c r="D35" s="29">
        <v>0</v>
      </c>
      <c r="F35" s="29">
        <v>0</v>
      </c>
      <c r="G35" s="29"/>
      <c r="H35" s="29">
        <v>0</v>
      </c>
      <c r="J35" s="29">
        <v>0</v>
      </c>
      <c r="K35" s="29"/>
      <c r="L35" s="29">
        <v>8367372544</v>
      </c>
    </row>
    <row r="36" spans="1:12" ht="21.75" customHeight="1">
      <c r="A36" s="34" t="s">
        <v>236</v>
      </c>
      <c r="B36" s="29" t="s">
        <v>256</v>
      </c>
      <c r="C36" s="29"/>
      <c r="D36" s="29">
        <v>0</v>
      </c>
      <c r="F36" s="29">
        <v>0</v>
      </c>
      <c r="G36" s="29"/>
      <c r="H36" s="29">
        <v>0</v>
      </c>
      <c r="J36" s="29">
        <v>0</v>
      </c>
      <c r="K36" s="29"/>
      <c r="L36" s="29">
        <v>391285672</v>
      </c>
    </row>
    <row r="37" spans="1:12" ht="21.75" customHeight="1">
      <c r="A37" s="34" t="s">
        <v>237</v>
      </c>
      <c r="B37" s="29" t="s">
        <v>258</v>
      </c>
      <c r="C37" s="29"/>
      <c r="D37" s="29">
        <v>0</v>
      </c>
      <c r="F37" s="29">
        <v>0</v>
      </c>
      <c r="G37" s="29"/>
      <c r="H37" s="29">
        <v>0</v>
      </c>
      <c r="J37" s="29">
        <v>0</v>
      </c>
      <c r="K37" s="29"/>
      <c r="L37" s="29">
        <v>12941727333</v>
      </c>
    </row>
    <row r="38" spans="1:12" ht="21.75" customHeight="1">
      <c r="A38" s="34" t="s">
        <v>238</v>
      </c>
      <c r="B38" s="29" t="s">
        <v>259</v>
      </c>
      <c r="C38" s="29"/>
      <c r="D38" s="29">
        <v>0</v>
      </c>
      <c r="F38" s="29">
        <v>0</v>
      </c>
      <c r="G38" s="29"/>
      <c r="H38" s="29">
        <v>0</v>
      </c>
      <c r="J38" s="29">
        <v>0</v>
      </c>
      <c r="K38" s="29"/>
      <c r="L38" s="29">
        <v>8694525681</v>
      </c>
    </row>
    <row r="39" spans="1:12" ht="21.75" customHeight="1">
      <c r="A39" s="34" t="s">
        <v>239</v>
      </c>
      <c r="B39" s="29" t="s">
        <v>259</v>
      </c>
      <c r="C39" s="29"/>
      <c r="D39" s="29">
        <v>0</v>
      </c>
      <c r="F39" s="29">
        <v>0</v>
      </c>
      <c r="G39" s="29"/>
      <c r="H39" s="29">
        <v>0</v>
      </c>
      <c r="J39" s="29">
        <v>0</v>
      </c>
      <c r="K39" s="29"/>
      <c r="L39" s="29">
        <v>5648574079</v>
      </c>
    </row>
    <row r="40" spans="1:12" ht="21.75" customHeight="1">
      <c r="A40" s="34" t="s">
        <v>240</v>
      </c>
      <c r="B40" s="29" t="s">
        <v>260</v>
      </c>
      <c r="C40" s="29"/>
      <c r="D40" s="29">
        <v>0</v>
      </c>
      <c r="F40" s="29">
        <v>0</v>
      </c>
      <c r="G40" s="29"/>
      <c r="H40" s="29">
        <v>0</v>
      </c>
      <c r="J40" s="29">
        <v>0</v>
      </c>
      <c r="K40" s="29"/>
      <c r="L40" s="29">
        <v>-3291044166</v>
      </c>
    </row>
    <row r="41" spans="1:12" ht="21.75" customHeight="1">
      <c r="A41" s="34" t="s">
        <v>242</v>
      </c>
      <c r="B41" s="29" t="s">
        <v>255</v>
      </c>
      <c r="C41" s="29"/>
      <c r="D41" s="29">
        <v>0</v>
      </c>
      <c r="F41" s="29">
        <v>0</v>
      </c>
      <c r="G41" s="29"/>
      <c r="H41" s="29">
        <v>0</v>
      </c>
      <c r="J41" s="29">
        <v>0</v>
      </c>
      <c r="K41" s="29"/>
      <c r="L41" s="29">
        <v>23675174711</v>
      </c>
    </row>
    <row r="42" spans="1:12" ht="21.75" customHeight="1">
      <c r="A42" s="34" t="s">
        <v>243</v>
      </c>
      <c r="B42" s="29" t="s">
        <v>255</v>
      </c>
      <c r="C42" s="29"/>
      <c r="D42" s="29">
        <v>0</v>
      </c>
      <c r="F42" s="29">
        <v>0</v>
      </c>
      <c r="G42" s="29"/>
      <c r="H42" s="29">
        <v>0</v>
      </c>
      <c r="J42" s="29">
        <v>0</v>
      </c>
      <c r="K42" s="29"/>
      <c r="L42" s="29">
        <v>3569790982</v>
      </c>
    </row>
    <row r="43" spans="1:12" ht="21.75" customHeight="1">
      <c r="A43" s="34" t="s">
        <v>244</v>
      </c>
      <c r="B43" s="29" t="s">
        <v>255</v>
      </c>
      <c r="C43" s="29"/>
      <c r="D43" s="29">
        <v>0</v>
      </c>
      <c r="F43" s="29">
        <v>0</v>
      </c>
      <c r="G43" s="29"/>
      <c r="H43" s="29">
        <v>0</v>
      </c>
      <c r="J43" s="29">
        <v>0</v>
      </c>
      <c r="K43" s="29"/>
      <c r="L43" s="29">
        <v>2722447714</v>
      </c>
    </row>
    <row r="44" spans="1:12" ht="21.75" customHeight="1">
      <c r="A44" s="34" t="s">
        <v>245</v>
      </c>
      <c r="B44" s="29" t="s">
        <v>257</v>
      </c>
      <c r="C44" s="29"/>
      <c r="D44" s="29">
        <v>0</v>
      </c>
      <c r="F44" s="29">
        <v>0</v>
      </c>
      <c r="G44" s="29"/>
      <c r="H44" s="29">
        <v>0</v>
      </c>
      <c r="J44" s="29">
        <v>0</v>
      </c>
      <c r="K44" s="29"/>
      <c r="L44" s="29">
        <v>8187717453</v>
      </c>
    </row>
    <row r="45" spans="1:12" ht="21.75" customHeight="1">
      <c r="A45" s="34" t="s">
        <v>262</v>
      </c>
      <c r="B45" s="29" t="s">
        <v>171</v>
      </c>
      <c r="C45" s="29"/>
      <c r="D45" s="29">
        <v>0</v>
      </c>
      <c r="F45" s="29">
        <v>0</v>
      </c>
      <c r="G45" s="29"/>
      <c r="H45" s="29">
        <v>0</v>
      </c>
      <c r="J45" s="29">
        <v>0</v>
      </c>
      <c r="K45" s="29"/>
      <c r="L45" s="29">
        <v>1879149631</v>
      </c>
    </row>
    <row r="46" spans="1:12" ht="21.75" customHeight="1">
      <c r="A46" s="34" t="s">
        <v>246</v>
      </c>
      <c r="B46" s="29" t="s">
        <v>257</v>
      </c>
      <c r="C46" s="29"/>
      <c r="D46" s="29">
        <v>0</v>
      </c>
      <c r="F46" s="29">
        <v>0</v>
      </c>
      <c r="G46" s="29"/>
      <c r="H46" s="29">
        <v>0</v>
      </c>
      <c r="J46" s="29">
        <v>0</v>
      </c>
      <c r="K46" s="29"/>
      <c r="L46" s="29">
        <v>2299163039</v>
      </c>
    </row>
    <row r="47" spans="1:12" ht="21.75" customHeight="1">
      <c r="A47" s="34" t="s">
        <v>247</v>
      </c>
      <c r="B47" s="29" t="s">
        <v>251</v>
      </c>
      <c r="C47" s="29"/>
      <c r="D47" s="29">
        <v>0</v>
      </c>
      <c r="F47" s="29">
        <v>0</v>
      </c>
      <c r="G47" s="29"/>
      <c r="H47" s="29">
        <v>0</v>
      </c>
      <c r="J47" s="29">
        <v>0</v>
      </c>
      <c r="K47" s="29"/>
      <c r="L47" s="29">
        <v>32287450</v>
      </c>
    </row>
    <row r="48" spans="1:12" ht="21.75" customHeight="1">
      <c r="A48" s="34" t="s">
        <v>248</v>
      </c>
      <c r="B48" s="29" t="s">
        <v>251</v>
      </c>
      <c r="C48" s="29"/>
      <c r="D48" s="29">
        <v>0</v>
      </c>
      <c r="F48" s="29">
        <v>0</v>
      </c>
      <c r="G48" s="29"/>
      <c r="H48" s="29">
        <v>0</v>
      </c>
      <c r="J48" s="29">
        <v>0</v>
      </c>
      <c r="K48" s="29"/>
      <c r="L48" s="29">
        <v>-28932474</v>
      </c>
    </row>
    <row r="49" spans="1:12" ht="21.75" customHeight="1">
      <c r="A49" s="34" t="s">
        <v>263</v>
      </c>
      <c r="B49" s="29" t="s">
        <v>252</v>
      </c>
      <c r="C49" s="29"/>
      <c r="D49" s="29">
        <v>0</v>
      </c>
      <c r="F49" s="29">
        <v>0</v>
      </c>
      <c r="G49" s="29"/>
      <c r="H49" s="29">
        <v>0</v>
      </c>
      <c r="J49" s="29">
        <v>0</v>
      </c>
      <c r="K49" s="29"/>
      <c r="L49" s="29">
        <v>-404194323</v>
      </c>
    </row>
    <row r="50" spans="1:12" ht="21.75" customHeight="1" thickBot="1">
      <c r="D50" s="60">
        <f>SUM(D9:D49)</f>
        <v>444848000</v>
      </c>
      <c r="F50" s="60">
        <f>SUM(F9:F49)</f>
        <v>35025377</v>
      </c>
      <c r="H50" s="60">
        <f>SUM(H9:H49)</f>
        <v>0</v>
      </c>
      <c r="J50" s="60">
        <f>SUM(J9:J49)</f>
        <v>21078342264</v>
      </c>
      <c r="L50" s="60">
        <f>SUM(L9:L49)</f>
        <v>152606304670</v>
      </c>
    </row>
    <row r="51" spans="1:12" ht="21.75" customHeight="1" thickTop="1"/>
    <row r="52" spans="1:12" ht="21.75" customHeight="1"/>
    <row r="53" spans="1:12" ht="21.75" customHeight="1"/>
    <row r="54" spans="1:12" ht="21.75" customHeight="1"/>
    <row r="55" spans="1:12" ht="21.75" customHeight="1"/>
    <row r="56" spans="1:12" ht="21.75" customHeight="1"/>
    <row r="57" spans="1:12" ht="21.75" customHeight="1"/>
    <row r="58" spans="1:12" ht="21.75" customHeight="1"/>
    <row r="59" spans="1:12" ht="21.75" customHeight="1"/>
    <row r="60" spans="1:12" ht="21.75" customHeight="1"/>
    <row r="61" spans="1:12" ht="21.75" customHeight="1"/>
    <row r="62" spans="1:12" ht="21.75" customHeight="1"/>
    <row r="63" spans="1:12" ht="21.75" customHeight="1"/>
    <row r="64" spans="1:12" ht="21.75" customHeight="1"/>
    <row r="65" ht="21.75" customHeight="1"/>
    <row r="66" ht="21.75" customHeight="1"/>
    <row r="67" ht="21.75" customHeight="1"/>
    <row r="68" ht="21.75" customHeight="1"/>
    <row r="69" ht="21.75" customHeight="1"/>
  </sheetData>
  <mergeCells count="4">
    <mergeCell ref="B7:J7"/>
    <mergeCell ref="A1:L1"/>
    <mergeCell ref="A2:L2"/>
    <mergeCell ref="A3:L3"/>
  </mergeCells>
  <conditionalFormatting sqref="A1:A1048576">
    <cfRule type="duplicateValues" dxfId="5" priority="6"/>
  </conditionalFormatting>
  <conditionalFormatting sqref="D50">
    <cfRule type="duplicateValues" dxfId="4" priority="1"/>
  </conditionalFormatting>
  <conditionalFormatting sqref="F50">
    <cfRule type="duplicateValues" dxfId="3" priority="2"/>
  </conditionalFormatting>
  <conditionalFormatting sqref="H50">
    <cfRule type="duplicateValues" dxfId="2" priority="3"/>
  </conditionalFormatting>
  <conditionalFormatting sqref="J50">
    <cfRule type="duplicateValues" dxfId="1" priority="4"/>
  </conditionalFormatting>
  <conditionalFormatting sqref="L1:L8 L50:L1048576">
    <cfRule type="duplicateValues" dxfId="0" priority="5"/>
  </conditionalFormatting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50"/>
  <sheetViews>
    <sheetView rightToLeft="1" view="pageBreakPreview" topLeftCell="A40" zoomScaleNormal="100" zoomScaleSheetLayoutView="100" workbookViewId="0">
      <selection activeCell="I46" sqref="I46"/>
    </sheetView>
  </sheetViews>
  <sheetFormatPr defaultRowHeight="12.75"/>
  <cols>
    <col min="1" max="1" width="29.7109375" bestFit="1" customWidth="1"/>
    <col min="2" max="2" width="1.28515625" customWidth="1"/>
    <col min="3" max="3" width="12.85546875" bestFit="1" customWidth="1"/>
    <col min="4" max="4" width="1.28515625" customWidth="1"/>
    <col min="5" max="5" width="18.42578125" bestFit="1" customWidth="1"/>
    <col min="6" max="6" width="1.28515625" customWidth="1"/>
    <col min="7" max="7" width="18.42578125" bestFit="1" customWidth="1"/>
    <col min="8" max="8" width="1.28515625" customWidth="1"/>
    <col min="9" max="9" width="26.42578125" bestFit="1" customWidth="1"/>
    <col min="10" max="10" width="1.28515625" customWidth="1"/>
    <col min="11" max="11" width="12.4257812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0.28515625" customWidth="1"/>
    <col min="19" max="19" width="15" bestFit="1" customWidth="1"/>
    <col min="20" max="20" width="14.42578125" bestFit="1" customWidth="1"/>
  </cols>
  <sheetData>
    <row r="1" spans="1:20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20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0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0" ht="14.45" customHeight="1"/>
    <row r="5" spans="1:20" ht="14.45" customHeight="1">
      <c r="A5" s="98" t="s">
        <v>205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20" ht="14.45" customHeight="1">
      <c r="A6" s="87" t="s">
        <v>96</v>
      </c>
      <c r="C6" s="87" t="s">
        <v>108</v>
      </c>
      <c r="D6" s="87"/>
      <c r="E6" s="87"/>
      <c r="F6" s="87"/>
      <c r="G6" s="87"/>
      <c r="H6" s="87"/>
      <c r="I6" s="87"/>
      <c r="K6" s="87" t="s">
        <v>109</v>
      </c>
      <c r="L6" s="87"/>
      <c r="M6" s="87"/>
      <c r="N6" s="87"/>
      <c r="O6" s="87"/>
      <c r="P6" s="87"/>
      <c r="Q6" s="87"/>
    </row>
    <row r="7" spans="1:20" ht="29.1" customHeight="1">
      <c r="A7" s="87"/>
      <c r="C7" s="8" t="s">
        <v>9</v>
      </c>
      <c r="D7" s="3"/>
      <c r="E7" s="8" t="s">
        <v>11</v>
      </c>
      <c r="F7" s="3"/>
      <c r="G7" s="8" t="s">
        <v>198</v>
      </c>
      <c r="H7" s="3"/>
      <c r="I7" s="8" t="s">
        <v>206</v>
      </c>
      <c r="K7" s="8" t="s">
        <v>9</v>
      </c>
      <c r="L7" s="3"/>
      <c r="M7" s="8" t="s">
        <v>11</v>
      </c>
      <c r="N7" s="3"/>
      <c r="O7" s="8" t="s">
        <v>198</v>
      </c>
      <c r="P7" s="3"/>
      <c r="Q7" s="8" t="s">
        <v>206</v>
      </c>
    </row>
    <row r="8" spans="1:20" ht="21.75" customHeight="1">
      <c r="A8" s="5" t="s">
        <v>34</v>
      </c>
      <c r="C8" s="61">
        <v>600000</v>
      </c>
      <c r="D8" s="57"/>
      <c r="E8" s="61">
        <v>23552520720</v>
      </c>
      <c r="F8" s="57"/>
      <c r="G8" s="61">
        <v>23672306700</v>
      </c>
      <c r="H8" s="57"/>
      <c r="I8" s="62">
        <f>E8-G8</f>
        <v>-119785980</v>
      </c>
      <c r="J8" s="57"/>
      <c r="K8" s="61">
        <v>600000</v>
      </c>
      <c r="L8" s="57"/>
      <c r="M8" s="61">
        <v>23552520720</v>
      </c>
      <c r="N8" s="57"/>
      <c r="O8" s="61">
        <v>18614257964</v>
      </c>
      <c r="P8" s="57"/>
      <c r="Q8" s="62">
        <f>M8-O8</f>
        <v>4938262756</v>
      </c>
      <c r="S8" s="59"/>
      <c r="T8" s="59"/>
    </row>
    <row r="9" spans="1:20" ht="21.75" customHeight="1">
      <c r="A9" s="6" t="s">
        <v>40</v>
      </c>
      <c r="C9" s="62">
        <v>9028591</v>
      </c>
      <c r="D9" s="57"/>
      <c r="E9" s="62">
        <v>27234751974</v>
      </c>
      <c r="F9" s="57"/>
      <c r="G9" s="62">
        <v>28432390959</v>
      </c>
      <c r="H9" s="57"/>
      <c r="I9" s="62">
        <f t="shared" ref="I9:I43" si="0">E9-G9</f>
        <v>-1197638985</v>
      </c>
      <c r="J9" s="57"/>
      <c r="K9" s="62">
        <v>9028591</v>
      </c>
      <c r="L9" s="57"/>
      <c r="M9" s="62">
        <v>27234751974</v>
      </c>
      <c r="N9" s="57"/>
      <c r="O9" s="62">
        <v>26538902964</v>
      </c>
      <c r="P9" s="57"/>
      <c r="Q9" s="62">
        <f t="shared" ref="Q9:Q39" si="1">M9-O9</f>
        <v>695849010</v>
      </c>
      <c r="S9" s="59"/>
      <c r="T9" s="59"/>
    </row>
    <row r="10" spans="1:20" ht="21.75" customHeight="1">
      <c r="A10" s="6" t="s">
        <v>26</v>
      </c>
      <c r="C10" s="62">
        <v>1819446</v>
      </c>
      <c r="D10" s="57"/>
      <c r="E10" s="62">
        <v>64849310032</v>
      </c>
      <c r="F10" s="57"/>
      <c r="G10" s="62">
        <v>65196158228</v>
      </c>
      <c r="H10" s="57"/>
      <c r="I10" s="62">
        <f t="shared" si="0"/>
        <v>-346848196</v>
      </c>
      <c r="J10" s="57"/>
      <c r="K10" s="62">
        <v>1819446</v>
      </c>
      <c r="L10" s="57"/>
      <c r="M10" s="62">
        <v>64849310032</v>
      </c>
      <c r="N10" s="57"/>
      <c r="O10" s="62">
        <v>63825014528</v>
      </c>
      <c r="P10" s="57"/>
      <c r="Q10" s="62">
        <f t="shared" si="1"/>
        <v>1024295504</v>
      </c>
      <c r="S10" s="59"/>
      <c r="T10" s="59"/>
    </row>
    <row r="11" spans="1:20" ht="21.75" customHeight="1">
      <c r="A11" s="6" t="s">
        <v>31</v>
      </c>
      <c r="C11" s="62">
        <v>375619</v>
      </c>
      <c r="D11" s="57"/>
      <c r="E11" s="62">
        <v>1789034232</v>
      </c>
      <c r="F11" s="57"/>
      <c r="G11" s="62">
        <v>-17408311704</v>
      </c>
      <c r="H11" s="57"/>
      <c r="I11" s="62">
        <f t="shared" si="0"/>
        <v>19197345936</v>
      </c>
      <c r="J11" s="57"/>
      <c r="K11" s="62">
        <v>375619</v>
      </c>
      <c r="L11" s="57"/>
      <c r="M11" s="62">
        <v>1789034232</v>
      </c>
      <c r="N11" s="57"/>
      <c r="O11" s="62">
        <v>2444196615</v>
      </c>
      <c r="P11" s="57"/>
      <c r="Q11" s="62">
        <f t="shared" si="1"/>
        <v>-655162383</v>
      </c>
      <c r="S11" s="59"/>
      <c r="T11" s="59"/>
    </row>
    <row r="12" spans="1:20" ht="21.75" customHeight="1">
      <c r="A12" s="6" t="s">
        <v>44</v>
      </c>
      <c r="C12" s="62">
        <v>1969073</v>
      </c>
      <c r="D12" s="57"/>
      <c r="E12" s="62">
        <v>26044848035</v>
      </c>
      <c r="F12" s="57"/>
      <c r="G12" s="62">
        <v>24987795259</v>
      </c>
      <c r="H12" s="57"/>
      <c r="I12" s="62">
        <f t="shared" si="0"/>
        <v>1057052776</v>
      </c>
      <c r="J12" s="57"/>
      <c r="K12" s="62">
        <v>1969073</v>
      </c>
      <c r="L12" s="57"/>
      <c r="M12" s="62">
        <v>26044848035</v>
      </c>
      <c r="N12" s="57"/>
      <c r="O12" s="62">
        <v>18510082867</v>
      </c>
      <c r="P12" s="57"/>
      <c r="Q12" s="62">
        <f t="shared" si="1"/>
        <v>7534765168</v>
      </c>
      <c r="S12" s="59"/>
      <c r="T12" s="59"/>
    </row>
    <row r="13" spans="1:20" ht="21.75" customHeight="1">
      <c r="A13" s="6" t="s">
        <v>23</v>
      </c>
      <c r="C13" s="62">
        <v>4783927</v>
      </c>
      <c r="D13" s="57"/>
      <c r="E13" s="62">
        <v>25111350922</v>
      </c>
      <c r="F13" s="57"/>
      <c r="G13" s="62">
        <v>21046148176</v>
      </c>
      <c r="H13" s="57"/>
      <c r="I13" s="62">
        <f t="shared" si="0"/>
        <v>4065202746</v>
      </c>
      <c r="J13" s="57"/>
      <c r="K13" s="62">
        <v>4783927</v>
      </c>
      <c r="L13" s="57"/>
      <c r="M13" s="62">
        <v>25111350922</v>
      </c>
      <c r="N13" s="57"/>
      <c r="O13" s="62">
        <v>25489279827</v>
      </c>
      <c r="P13" s="57"/>
      <c r="Q13" s="62">
        <f t="shared" si="1"/>
        <v>-377928905</v>
      </c>
      <c r="S13" s="59"/>
      <c r="T13" s="59"/>
    </row>
    <row r="14" spans="1:20" ht="21.75" customHeight="1">
      <c r="A14" s="6" t="s">
        <v>25</v>
      </c>
      <c r="C14" s="62">
        <v>100000</v>
      </c>
      <c r="D14" s="57"/>
      <c r="E14" s="62">
        <v>8662517100</v>
      </c>
      <c r="F14" s="57"/>
      <c r="G14" s="62">
        <v>10435367368</v>
      </c>
      <c r="H14" s="57"/>
      <c r="I14" s="62">
        <f t="shared" si="0"/>
        <v>-1772850268</v>
      </c>
      <c r="J14" s="57"/>
      <c r="K14" s="62">
        <v>100000</v>
      </c>
      <c r="L14" s="57"/>
      <c r="M14" s="62">
        <v>8662517100</v>
      </c>
      <c r="N14" s="57"/>
      <c r="O14" s="62">
        <v>8853208147</v>
      </c>
      <c r="P14" s="57"/>
      <c r="Q14" s="62">
        <f t="shared" si="1"/>
        <v>-190691047</v>
      </c>
      <c r="S14" s="59"/>
      <c r="T14" s="59"/>
    </row>
    <row r="15" spans="1:20" ht="21.75" customHeight="1">
      <c r="A15" s="6" t="s">
        <v>45</v>
      </c>
      <c r="C15" s="62">
        <v>1761676</v>
      </c>
      <c r="D15" s="57"/>
      <c r="E15" s="62">
        <v>12393732953</v>
      </c>
      <c r="F15" s="57"/>
      <c r="G15" s="62">
        <v>2370262354</v>
      </c>
      <c r="H15" s="57"/>
      <c r="I15" s="62">
        <f t="shared" si="0"/>
        <v>10023470599</v>
      </c>
      <c r="J15" s="57"/>
      <c r="K15" s="62">
        <v>1761676</v>
      </c>
      <c r="L15" s="57"/>
      <c r="M15" s="62">
        <v>12393732953</v>
      </c>
      <c r="N15" s="57"/>
      <c r="O15" s="62">
        <v>15793110147</v>
      </c>
      <c r="P15" s="57"/>
      <c r="Q15" s="62">
        <f t="shared" si="1"/>
        <v>-3399377194</v>
      </c>
      <c r="S15" s="59"/>
      <c r="T15" s="59"/>
    </row>
    <row r="16" spans="1:20" ht="21.75" customHeight="1">
      <c r="A16" s="6" t="s">
        <v>42</v>
      </c>
      <c r="C16" s="62">
        <v>1000000</v>
      </c>
      <c r="D16" s="57"/>
      <c r="E16" s="62">
        <v>16412145800</v>
      </c>
      <c r="F16" s="57"/>
      <c r="G16" s="62">
        <v>15705990000</v>
      </c>
      <c r="H16" s="57"/>
      <c r="I16" s="62">
        <f t="shared" si="0"/>
        <v>706155800</v>
      </c>
      <c r="J16" s="57"/>
      <c r="K16" s="62">
        <v>1000000</v>
      </c>
      <c r="L16" s="57"/>
      <c r="M16" s="62">
        <v>16412145800</v>
      </c>
      <c r="N16" s="57"/>
      <c r="O16" s="62">
        <v>15877789724</v>
      </c>
      <c r="P16" s="57"/>
      <c r="Q16" s="62">
        <f t="shared" si="1"/>
        <v>534356076</v>
      </c>
      <c r="S16" s="59"/>
      <c r="T16" s="59"/>
    </row>
    <row r="17" spans="1:20" ht="21.75" customHeight="1">
      <c r="A17" s="6" t="s">
        <v>39</v>
      </c>
      <c r="C17" s="62">
        <v>2968948</v>
      </c>
      <c r="D17" s="57"/>
      <c r="E17" s="62">
        <v>192815571191</v>
      </c>
      <c r="F17" s="57"/>
      <c r="G17" s="62">
        <v>202966755228</v>
      </c>
      <c r="H17" s="57"/>
      <c r="I17" s="62">
        <f t="shared" si="0"/>
        <v>-10151184037</v>
      </c>
      <c r="J17" s="57"/>
      <c r="K17" s="62">
        <v>2968948</v>
      </c>
      <c r="L17" s="57"/>
      <c r="M17" s="62">
        <v>192815571191</v>
      </c>
      <c r="N17" s="57"/>
      <c r="O17" s="62">
        <v>188274706794</v>
      </c>
      <c r="P17" s="57"/>
      <c r="Q17" s="62">
        <f t="shared" si="1"/>
        <v>4540864397</v>
      </c>
      <c r="S17" s="59"/>
      <c r="T17" s="59"/>
    </row>
    <row r="18" spans="1:20" ht="21.75" customHeight="1">
      <c r="A18" s="6" t="s">
        <v>20</v>
      </c>
      <c r="C18" s="62">
        <v>583616</v>
      </c>
      <c r="D18" s="57"/>
      <c r="E18" s="62">
        <v>173557663101</v>
      </c>
      <c r="F18" s="57"/>
      <c r="G18" s="62">
        <v>165852997109</v>
      </c>
      <c r="H18" s="57"/>
      <c r="I18" s="62">
        <f t="shared" si="0"/>
        <v>7704665992</v>
      </c>
      <c r="J18" s="57"/>
      <c r="K18" s="62">
        <v>583616</v>
      </c>
      <c r="L18" s="57"/>
      <c r="M18" s="62">
        <v>173557663101</v>
      </c>
      <c r="N18" s="57"/>
      <c r="O18" s="62">
        <v>151973672592</v>
      </c>
      <c r="P18" s="57"/>
      <c r="Q18" s="62">
        <f t="shared" si="1"/>
        <v>21583990509</v>
      </c>
      <c r="S18" s="59"/>
      <c r="T18" s="59"/>
    </row>
    <row r="19" spans="1:20" ht="21.75" customHeight="1">
      <c r="A19" s="6" t="s">
        <v>32</v>
      </c>
      <c r="C19" s="62">
        <v>8919397</v>
      </c>
      <c r="D19" s="57"/>
      <c r="E19" s="62">
        <v>145766912507</v>
      </c>
      <c r="F19" s="57"/>
      <c r="G19" s="62">
        <v>159455170921</v>
      </c>
      <c r="H19" s="57"/>
      <c r="I19" s="62">
        <f t="shared" si="0"/>
        <v>-13688258414</v>
      </c>
      <c r="J19" s="57"/>
      <c r="K19" s="62">
        <v>8919397</v>
      </c>
      <c r="L19" s="57"/>
      <c r="M19" s="62">
        <v>145766912507</v>
      </c>
      <c r="N19" s="57"/>
      <c r="O19" s="62">
        <v>155579266915</v>
      </c>
      <c r="P19" s="57"/>
      <c r="Q19" s="62">
        <f t="shared" si="1"/>
        <v>-9812354408</v>
      </c>
      <c r="S19" s="59"/>
      <c r="T19" s="59"/>
    </row>
    <row r="20" spans="1:20" ht="21.75" customHeight="1">
      <c r="A20" s="6" t="s">
        <v>35</v>
      </c>
      <c r="C20" s="62">
        <v>65079886</v>
      </c>
      <c r="D20" s="57"/>
      <c r="E20" s="62">
        <v>574087916298</v>
      </c>
      <c r="F20" s="57"/>
      <c r="G20" s="62">
        <v>541158067762</v>
      </c>
      <c r="H20" s="57"/>
      <c r="I20" s="62">
        <f t="shared" si="0"/>
        <v>32929848536</v>
      </c>
      <c r="J20" s="57"/>
      <c r="K20" s="62">
        <v>65079886</v>
      </c>
      <c r="L20" s="57"/>
      <c r="M20" s="62">
        <v>574087916298</v>
      </c>
      <c r="N20" s="57"/>
      <c r="O20" s="62">
        <v>526294520546</v>
      </c>
      <c r="P20" s="57"/>
      <c r="Q20" s="62">
        <f t="shared" si="1"/>
        <v>47793395752</v>
      </c>
      <c r="S20" s="59"/>
      <c r="T20" s="59"/>
    </row>
    <row r="21" spans="1:20" ht="21.75" customHeight="1">
      <c r="A21" s="6" t="s">
        <v>28</v>
      </c>
      <c r="C21" s="62">
        <v>4235165</v>
      </c>
      <c r="D21" s="57"/>
      <c r="E21" s="62">
        <v>50723295996</v>
      </c>
      <c r="F21" s="57"/>
      <c r="G21" s="62">
        <v>51817585389</v>
      </c>
      <c r="H21" s="57"/>
      <c r="I21" s="62">
        <f t="shared" si="0"/>
        <v>-1094289393</v>
      </c>
      <c r="J21" s="57"/>
      <c r="K21" s="62">
        <v>4235165</v>
      </c>
      <c r="L21" s="57"/>
      <c r="M21" s="62">
        <v>50723295996</v>
      </c>
      <c r="N21" s="57"/>
      <c r="O21" s="62">
        <v>48532503935</v>
      </c>
      <c r="P21" s="57"/>
      <c r="Q21" s="62">
        <f t="shared" si="1"/>
        <v>2190792061</v>
      </c>
      <c r="S21" s="59"/>
      <c r="T21" s="59"/>
    </row>
    <row r="22" spans="1:20" ht="21.75" customHeight="1">
      <c r="A22" s="6" t="s">
        <v>36</v>
      </c>
      <c r="C22" s="62">
        <v>1000000</v>
      </c>
      <c r="D22" s="57"/>
      <c r="E22" s="62">
        <v>8374758800</v>
      </c>
      <c r="F22" s="57"/>
      <c r="G22" s="62">
        <v>8031924000</v>
      </c>
      <c r="H22" s="57"/>
      <c r="I22" s="62">
        <f t="shared" si="0"/>
        <v>342834800</v>
      </c>
      <c r="J22" s="57"/>
      <c r="K22" s="62">
        <v>1000000</v>
      </c>
      <c r="L22" s="57"/>
      <c r="M22" s="62">
        <v>8374758800</v>
      </c>
      <c r="N22" s="57"/>
      <c r="O22" s="62">
        <v>11670147000</v>
      </c>
      <c r="P22" s="57"/>
      <c r="Q22" s="62">
        <f t="shared" si="1"/>
        <v>-3295388200</v>
      </c>
      <c r="S22" s="59"/>
      <c r="T22" s="59"/>
    </row>
    <row r="23" spans="1:20" ht="21.75" customHeight="1">
      <c r="A23" s="6" t="s">
        <v>30</v>
      </c>
      <c r="C23" s="62">
        <v>2718545</v>
      </c>
      <c r="D23" s="57"/>
      <c r="E23" s="62">
        <v>20824936595</v>
      </c>
      <c r="F23" s="57"/>
      <c r="G23" s="62">
        <v>22869728804</v>
      </c>
      <c r="H23" s="57"/>
      <c r="I23" s="62">
        <f t="shared" si="0"/>
        <v>-2044792209</v>
      </c>
      <c r="J23" s="57"/>
      <c r="K23" s="62">
        <v>2718545</v>
      </c>
      <c r="L23" s="57"/>
      <c r="M23" s="62">
        <v>20824936595</v>
      </c>
      <c r="N23" s="57"/>
      <c r="O23" s="62">
        <v>17816723122</v>
      </c>
      <c r="P23" s="57"/>
      <c r="Q23" s="62">
        <f t="shared" si="1"/>
        <v>3008213473</v>
      </c>
      <c r="S23" s="59"/>
      <c r="T23" s="59"/>
    </row>
    <row r="24" spans="1:20" ht="21.75" customHeight="1">
      <c r="A24" s="6" t="s">
        <v>38</v>
      </c>
      <c r="C24" s="62">
        <v>24955535</v>
      </c>
      <c r="D24" s="57"/>
      <c r="E24" s="62">
        <v>41105963665</v>
      </c>
      <c r="F24" s="57"/>
      <c r="G24" s="62">
        <v>39917092019</v>
      </c>
      <c r="H24" s="57"/>
      <c r="I24" s="62">
        <f t="shared" si="0"/>
        <v>1188871646</v>
      </c>
      <c r="J24" s="57"/>
      <c r="K24" s="62">
        <v>24955535</v>
      </c>
      <c r="L24" s="57"/>
      <c r="M24" s="62">
        <v>41105963665</v>
      </c>
      <c r="N24" s="57"/>
      <c r="O24" s="62">
        <v>39303933018</v>
      </c>
      <c r="P24" s="57"/>
      <c r="Q24" s="62">
        <f t="shared" si="1"/>
        <v>1802030647</v>
      </c>
      <c r="S24" s="59"/>
      <c r="T24" s="59"/>
    </row>
    <row r="25" spans="1:20" ht="21.75" customHeight="1">
      <c r="A25" s="6" t="s">
        <v>41</v>
      </c>
      <c r="C25" s="62">
        <v>392907</v>
      </c>
      <c r="D25" s="57"/>
      <c r="E25" s="62">
        <v>8842247719</v>
      </c>
      <c r="F25" s="57"/>
      <c r="G25" s="62">
        <v>9354132420</v>
      </c>
      <c r="H25" s="57"/>
      <c r="I25" s="62">
        <f t="shared" si="0"/>
        <v>-511884701</v>
      </c>
      <c r="J25" s="57"/>
      <c r="K25" s="62">
        <v>392907</v>
      </c>
      <c r="L25" s="57"/>
      <c r="M25" s="62">
        <v>8842247719</v>
      </c>
      <c r="N25" s="57"/>
      <c r="O25" s="62">
        <v>6528136794</v>
      </c>
      <c r="P25" s="57"/>
      <c r="Q25" s="62">
        <f t="shared" si="1"/>
        <v>2314110925</v>
      </c>
      <c r="S25" s="59"/>
      <c r="T25" s="59"/>
    </row>
    <row r="26" spans="1:20" ht="21.75" customHeight="1">
      <c r="A26" s="6" t="s">
        <v>19</v>
      </c>
      <c r="C26" s="62">
        <v>33398980</v>
      </c>
      <c r="D26" s="57"/>
      <c r="E26" s="62">
        <v>85967250464</v>
      </c>
      <c r="F26" s="57"/>
      <c r="G26" s="62">
        <v>93226319041</v>
      </c>
      <c r="H26" s="57"/>
      <c r="I26" s="62">
        <f t="shared" si="0"/>
        <v>-7259068577</v>
      </c>
      <c r="J26" s="57"/>
      <c r="K26" s="62">
        <v>33398980</v>
      </c>
      <c r="L26" s="57"/>
      <c r="M26" s="62">
        <v>85967250464</v>
      </c>
      <c r="N26" s="57"/>
      <c r="O26" s="62">
        <v>88541094756</v>
      </c>
      <c r="P26" s="57"/>
      <c r="Q26" s="62">
        <f t="shared" si="1"/>
        <v>-2573844292</v>
      </c>
      <c r="S26" s="59"/>
      <c r="T26" s="59"/>
    </row>
    <row r="27" spans="1:20" ht="21.75" customHeight="1">
      <c r="A27" s="6" t="s">
        <v>24</v>
      </c>
      <c r="C27" s="62">
        <v>5056206</v>
      </c>
      <c r="D27" s="57"/>
      <c r="E27" s="62">
        <v>209063454055</v>
      </c>
      <c r="F27" s="57"/>
      <c r="G27" s="62">
        <v>227184341143</v>
      </c>
      <c r="H27" s="57"/>
      <c r="I27" s="62">
        <f t="shared" si="0"/>
        <v>-18120887088</v>
      </c>
      <c r="J27" s="57"/>
      <c r="K27" s="62">
        <v>5056206</v>
      </c>
      <c r="L27" s="57"/>
      <c r="M27" s="62">
        <v>209063454055</v>
      </c>
      <c r="N27" s="57"/>
      <c r="O27" s="62">
        <v>213819228016</v>
      </c>
      <c r="P27" s="57"/>
      <c r="Q27" s="62">
        <f t="shared" si="1"/>
        <v>-4755773961</v>
      </c>
      <c r="S27" s="59"/>
      <c r="T27" s="59"/>
    </row>
    <row r="28" spans="1:20" ht="21.75" customHeight="1">
      <c r="A28" s="6" t="s">
        <v>22</v>
      </c>
      <c r="C28" s="62">
        <v>104115</v>
      </c>
      <c r="D28" s="57"/>
      <c r="E28" s="62">
        <v>19021472376</v>
      </c>
      <c r="F28" s="57"/>
      <c r="G28" s="62">
        <v>18075699010</v>
      </c>
      <c r="H28" s="57"/>
      <c r="I28" s="62">
        <f t="shared" si="0"/>
        <v>945773366</v>
      </c>
      <c r="J28" s="57"/>
      <c r="K28" s="62">
        <v>104115</v>
      </c>
      <c r="L28" s="57"/>
      <c r="M28" s="62">
        <v>19021472376</v>
      </c>
      <c r="N28" s="57"/>
      <c r="O28" s="62">
        <v>16048154714</v>
      </c>
      <c r="P28" s="57"/>
      <c r="Q28" s="62">
        <f t="shared" si="1"/>
        <v>2973317662</v>
      </c>
      <c r="S28" s="59"/>
      <c r="T28" s="59"/>
    </row>
    <row r="29" spans="1:20" ht="21.75" customHeight="1">
      <c r="A29" s="6" t="s">
        <v>46</v>
      </c>
      <c r="C29" s="62">
        <v>15322626</v>
      </c>
      <c r="D29" s="57"/>
      <c r="E29" s="62">
        <v>93201636279</v>
      </c>
      <c r="F29" s="57"/>
      <c r="G29" s="62">
        <v>86293132516</v>
      </c>
      <c r="H29" s="57"/>
      <c r="I29" s="62">
        <f t="shared" si="0"/>
        <v>6908503763</v>
      </c>
      <c r="J29" s="57"/>
      <c r="K29" s="62">
        <v>15322626</v>
      </c>
      <c r="L29" s="57"/>
      <c r="M29" s="62">
        <v>93201636279</v>
      </c>
      <c r="N29" s="57"/>
      <c r="O29" s="62">
        <v>69666240262</v>
      </c>
      <c r="P29" s="57"/>
      <c r="Q29" s="62">
        <f t="shared" si="1"/>
        <v>23535396017</v>
      </c>
      <c r="S29" s="59"/>
      <c r="T29" s="59"/>
    </row>
    <row r="30" spans="1:20" ht="21.75" customHeight="1">
      <c r="A30" s="6" t="s">
        <v>21</v>
      </c>
      <c r="C30" s="62">
        <v>4507188</v>
      </c>
      <c r="D30" s="57"/>
      <c r="E30" s="62">
        <v>48972204432</v>
      </c>
      <c r="F30" s="57"/>
      <c r="G30" s="62">
        <v>38285555768</v>
      </c>
      <c r="H30" s="57"/>
      <c r="I30" s="62">
        <f t="shared" si="0"/>
        <v>10686648664</v>
      </c>
      <c r="J30" s="57"/>
      <c r="K30" s="62">
        <v>4507188</v>
      </c>
      <c r="L30" s="57"/>
      <c r="M30" s="62">
        <v>48972204432</v>
      </c>
      <c r="N30" s="57"/>
      <c r="O30" s="62">
        <v>34578237739</v>
      </c>
      <c r="P30" s="57"/>
      <c r="Q30" s="62">
        <f t="shared" si="1"/>
        <v>14393966693</v>
      </c>
      <c r="S30" s="59"/>
      <c r="T30" s="59"/>
    </row>
    <row r="31" spans="1:20" ht="21.75" customHeight="1">
      <c r="A31" s="6" t="s">
        <v>18</v>
      </c>
      <c r="C31" s="62">
        <v>400000</v>
      </c>
      <c r="D31" s="57"/>
      <c r="E31" s="62">
        <v>2897428400</v>
      </c>
      <c r="F31" s="57"/>
      <c r="G31" s="62">
        <v>733743124</v>
      </c>
      <c r="H31" s="57"/>
      <c r="I31" s="62">
        <f t="shared" si="0"/>
        <v>2163685276</v>
      </c>
      <c r="J31" s="57"/>
      <c r="K31" s="62">
        <v>400000</v>
      </c>
      <c r="L31" s="57"/>
      <c r="M31" s="62">
        <v>2897428400</v>
      </c>
      <c r="N31" s="57"/>
      <c r="O31" s="62">
        <v>3833056789</v>
      </c>
      <c r="P31" s="57"/>
      <c r="Q31" s="62">
        <f t="shared" si="1"/>
        <v>-935628389</v>
      </c>
      <c r="S31" s="59"/>
      <c r="T31" s="59"/>
    </row>
    <row r="32" spans="1:20" ht="21.75" customHeight="1">
      <c r="A32" s="6" t="s">
        <v>48</v>
      </c>
      <c r="C32" s="62">
        <v>502439</v>
      </c>
      <c r="D32" s="57"/>
      <c r="E32" s="62">
        <v>23142929901</v>
      </c>
      <c r="F32" s="57"/>
      <c r="G32" s="62">
        <v>26542656207</v>
      </c>
      <c r="H32" s="57"/>
      <c r="I32" s="62">
        <f t="shared" si="0"/>
        <v>-3399726306</v>
      </c>
      <c r="J32" s="57"/>
      <c r="K32" s="62">
        <v>502439</v>
      </c>
      <c r="L32" s="57"/>
      <c r="M32" s="62">
        <v>23142929901</v>
      </c>
      <c r="N32" s="57"/>
      <c r="O32" s="62">
        <v>26542656207</v>
      </c>
      <c r="P32" s="57"/>
      <c r="Q32" s="62">
        <f t="shared" si="1"/>
        <v>-3399726306</v>
      </c>
      <c r="S32" s="59"/>
      <c r="T32" s="59"/>
    </row>
    <row r="33" spans="1:20" ht="21.75" customHeight="1">
      <c r="A33" s="6" t="s">
        <v>27</v>
      </c>
      <c r="C33" s="62">
        <v>650000</v>
      </c>
      <c r="D33" s="57"/>
      <c r="E33" s="62">
        <v>56306361150</v>
      </c>
      <c r="F33" s="57"/>
      <c r="G33" s="62">
        <v>55912637751</v>
      </c>
      <c r="H33" s="57"/>
      <c r="I33" s="62">
        <f t="shared" si="0"/>
        <v>393723399</v>
      </c>
      <c r="J33" s="57"/>
      <c r="K33" s="62">
        <v>650000</v>
      </c>
      <c r="L33" s="57"/>
      <c r="M33" s="62">
        <v>56306361150</v>
      </c>
      <c r="N33" s="57"/>
      <c r="O33" s="62">
        <v>49031980485</v>
      </c>
      <c r="P33" s="57"/>
      <c r="Q33" s="62">
        <f t="shared" si="1"/>
        <v>7274380665</v>
      </c>
      <c r="S33" s="59"/>
      <c r="T33" s="59"/>
    </row>
    <row r="34" spans="1:20" ht="21.75" customHeight="1">
      <c r="A34" s="6" t="s">
        <v>37</v>
      </c>
      <c r="C34" s="62">
        <v>16212437</v>
      </c>
      <c r="D34" s="57"/>
      <c r="E34" s="62">
        <v>48373954390</v>
      </c>
      <c r="F34" s="57"/>
      <c r="G34" s="62">
        <v>44566037786</v>
      </c>
      <c r="H34" s="57"/>
      <c r="I34" s="62">
        <f t="shared" si="0"/>
        <v>3807916604</v>
      </c>
      <c r="J34" s="57"/>
      <c r="K34" s="62">
        <v>16212437</v>
      </c>
      <c r="L34" s="57"/>
      <c r="M34" s="62">
        <v>48373954390</v>
      </c>
      <c r="N34" s="57"/>
      <c r="O34" s="62">
        <v>27557588197</v>
      </c>
      <c r="P34" s="57"/>
      <c r="Q34" s="62">
        <f t="shared" si="1"/>
        <v>20816366193</v>
      </c>
      <c r="S34" s="59"/>
      <c r="T34" s="59"/>
    </row>
    <row r="35" spans="1:20" ht="21.75" customHeight="1">
      <c r="A35" s="6" t="s">
        <v>43</v>
      </c>
      <c r="C35" s="62">
        <v>15280429</v>
      </c>
      <c r="D35" s="57"/>
      <c r="E35" s="62">
        <v>54356885952</v>
      </c>
      <c r="F35" s="57"/>
      <c r="G35" s="62">
        <v>57737757784</v>
      </c>
      <c r="H35" s="57"/>
      <c r="I35" s="62">
        <f t="shared" si="0"/>
        <v>-3380871832</v>
      </c>
      <c r="J35" s="57"/>
      <c r="K35" s="62">
        <v>15280429</v>
      </c>
      <c r="L35" s="57"/>
      <c r="M35" s="62">
        <v>54356885952</v>
      </c>
      <c r="N35" s="57"/>
      <c r="O35" s="62">
        <v>63909928351</v>
      </c>
      <c r="P35" s="57"/>
      <c r="Q35" s="62">
        <f t="shared" si="1"/>
        <v>-9553042399</v>
      </c>
      <c r="S35" s="59"/>
      <c r="T35" s="59"/>
    </row>
    <row r="36" spans="1:20" ht="21.75" customHeight="1">
      <c r="A36" s="6" t="s">
        <v>29</v>
      </c>
      <c r="C36" s="62">
        <v>1600000</v>
      </c>
      <c r="D36" s="57"/>
      <c r="E36" s="62">
        <v>3915100512</v>
      </c>
      <c r="F36" s="57"/>
      <c r="G36" s="62">
        <v>-20590170520</v>
      </c>
      <c r="H36" s="57"/>
      <c r="I36" s="62">
        <f t="shared" si="0"/>
        <v>24505271032</v>
      </c>
      <c r="J36" s="57"/>
      <c r="K36" s="62">
        <v>1600000</v>
      </c>
      <c r="L36" s="57"/>
      <c r="M36" s="62">
        <v>3915100512</v>
      </c>
      <c r="N36" s="57"/>
      <c r="O36" s="62">
        <v>4877193806</v>
      </c>
      <c r="P36" s="57"/>
      <c r="Q36" s="62">
        <f t="shared" si="1"/>
        <v>-962093294</v>
      </c>
      <c r="S36" s="59"/>
      <c r="T36" s="59"/>
    </row>
    <row r="37" spans="1:20" ht="21.75" customHeight="1">
      <c r="A37" s="6" t="s">
        <v>47</v>
      </c>
      <c r="C37" s="62">
        <v>562500</v>
      </c>
      <c r="D37" s="57"/>
      <c r="E37" s="62">
        <v>5654078493</v>
      </c>
      <c r="F37" s="57"/>
      <c r="G37" s="62">
        <v>5067096750</v>
      </c>
      <c r="H37" s="57"/>
      <c r="I37" s="62">
        <f t="shared" si="0"/>
        <v>586981743</v>
      </c>
      <c r="J37" s="57"/>
      <c r="K37" s="62">
        <v>562500</v>
      </c>
      <c r="L37" s="57"/>
      <c r="M37" s="62">
        <v>5654078493</v>
      </c>
      <c r="N37" s="57"/>
      <c r="O37" s="62">
        <v>5067096750</v>
      </c>
      <c r="P37" s="57"/>
      <c r="Q37" s="62">
        <f t="shared" si="1"/>
        <v>586981743</v>
      </c>
      <c r="S37" s="59"/>
      <c r="T37" s="59"/>
    </row>
    <row r="38" spans="1:20" ht="21.75" customHeight="1">
      <c r="A38" s="6" t="s">
        <v>49</v>
      </c>
      <c r="C38" s="62">
        <v>2283</v>
      </c>
      <c r="D38" s="62"/>
      <c r="E38" s="62">
        <v>11985979</v>
      </c>
      <c r="F38" s="62"/>
      <c r="G38" s="62">
        <v>11580981</v>
      </c>
      <c r="H38" s="62"/>
      <c r="I38" s="62">
        <f t="shared" si="0"/>
        <v>404998</v>
      </c>
      <c r="J38" s="62"/>
      <c r="K38" s="62">
        <v>2283</v>
      </c>
      <c r="L38" s="62"/>
      <c r="M38" s="62">
        <v>11985979</v>
      </c>
      <c r="N38" s="62"/>
      <c r="O38" s="62">
        <v>11580981</v>
      </c>
      <c r="P38" s="62"/>
      <c r="Q38" s="62">
        <f t="shared" si="1"/>
        <v>404998</v>
      </c>
      <c r="S38" s="59"/>
      <c r="T38" s="59"/>
    </row>
    <row r="39" spans="1:20" ht="21.75" customHeight="1">
      <c r="A39" s="6" t="s">
        <v>82</v>
      </c>
      <c r="C39" s="62">
        <v>175000</v>
      </c>
      <c r="D39" s="62"/>
      <c r="E39" s="62">
        <v>174904843750</v>
      </c>
      <c r="F39" s="62"/>
      <c r="G39" s="62">
        <v>175087656250</v>
      </c>
      <c r="H39" s="62"/>
      <c r="I39" s="62">
        <f t="shared" si="0"/>
        <v>-182812500</v>
      </c>
      <c r="J39" s="62"/>
      <c r="K39" s="62">
        <v>175000</v>
      </c>
      <c r="L39" s="62"/>
      <c r="M39" s="62">
        <v>174904843750</v>
      </c>
      <c r="N39" s="62"/>
      <c r="O39" s="62">
        <v>175087656250</v>
      </c>
      <c r="P39" s="62"/>
      <c r="Q39" s="62">
        <f t="shared" si="1"/>
        <v>-182812500</v>
      </c>
      <c r="S39" s="59"/>
    </row>
    <row r="40" spans="1:20" ht="21.75" customHeight="1">
      <c r="A40" s="6" t="s">
        <v>33</v>
      </c>
      <c r="C40" s="62">
        <v>33579476</v>
      </c>
      <c r="D40" s="62"/>
      <c r="E40" s="62">
        <v>21225589320</v>
      </c>
      <c r="F40" s="62"/>
      <c r="G40" s="62">
        <v>16759896970</v>
      </c>
      <c r="H40" s="62"/>
      <c r="I40" s="62">
        <f t="shared" si="0"/>
        <v>4465692350</v>
      </c>
      <c r="J40" s="62"/>
      <c r="K40" s="62">
        <v>0</v>
      </c>
      <c r="L40" s="62"/>
      <c r="M40" s="62">
        <v>0</v>
      </c>
      <c r="N40" s="62"/>
      <c r="O40" s="62">
        <v>0</v>
      </c>
      <c r="P40" s="62"/>
      <c r="Q40" s="62">
        <v>0</v>
      </c>
      <c r="S40" s="59"/>
    </row>
    <row r="41" spans="1:20" ht="21.75" customHeight="1">
      <c r="A41" s="6" t="s">
        <v>17</v>
      </c>
      <c r="C41" s="62">
        <v>20000000</v>
      </c>
      <c r="D41" s="62"/>
      <c r="E41" s="62">
        <v>2179438738</v>
      </c>
      <c r="F41" s="62"/>
      <c r="G41" s="62">
        <v>2538604528</v>
      </c>
      <c r="H41" s="62"/>
      <c r="I41" s="62">
        <f t="shared" si="0"/>
        <v>-359165790</v>
      </c>
      <c r="J41" s="62"/>
      <c r="K41" s="62">
        <v>0</v>
      </c>
      <c r="L41" s="62"/>
      <c r="M41" s="62">
        <v>0</v>
      </c>
      <c r="N41" s="62"/>
      <c r="O41" s="62">
        <v>0</v>
      </c>
      <c r="P41" s="62"/>
      <c r="Q41" s="62">
        <v>0</v>
      </c>
      <c r="S41" s="59"/>
    </row>
    <row r="42" spans="1:20" ht="21.75" customHeight="1">
      <c r="A42" s="6" t="s">
        <v>16</v>
      </c>
      <c r="C42" s="62">
        <v>103132000</v>
      </c>
      <c r="D42" s="62"/>
      <c r="E42" s="62">
        <v>10256660384</v>
      </c>
      <c r="F42" s="62"/>
      <c r="G42" s="62">
        <v>20501726268</v>
      </c>
      <c r="H42" s="62"/>
      <c r="I42" s="62">
        <f t="shared" si="0"/>
        <v>-10245065884</v>
      </c>
      <c r="J42" s="62"/>
      <c r="K42" s="62">
        <v>0</v>
      </c>
      <c r="L42" s="62"/>
      <c r="M42" s="62">
        <v>0</v>
      </c>
      <c r="N42" s="62"/>
      <c r="O42" s="62">
        <v>0</v>
      </c>
      <c r="P42" s="62"/>
      <c r="Q42" s="62">
        <v>0</v>
      </c>
      <c r="S42" s="59"/>
    </row>
    <row r="43" spans="1:20" ht="21.75" customHeight="1">
      <c r="A43" s="6" t="s">
        <v>15</v>
      </c>
      <c r="C43" s="62">
        <v>182670000</v>
      </c>
      <c r="D43" s="62"/>
      <c r="E43" s="62">
        <v>29542458130</v>
      </c>
      <c r="F43" s="62"/>
      <c r="G43" s="62">
        <v>53626339970</v>
      </c>
      <c r="H43" s="62"/>
      <c r="I43" s="62">
        <f t="shared" si="0"/>
        <v>-24083881840</v>
      </c>
      <c r="J43" s="62"/>
      <c r="K43" s="62">
        <v>0</v>
      </c>
      <c r="L43" s="62"/>
      <c r="M43" s="62">
        <v>0</v>
      </c>
      <c r="N43" s="62"/>
      <c r="O43" s="62">
        <v>0</v>
      </c>
      <c r="P43" s="62"/>
      <c r="Q43" s="62">
        <v>0</v>
      </c>
      <c r="S43" s="59"/>
    </row>
    <row r="44" spans="1:20" ht="21.75" customHeight="1">
      <c r="A44" s="62" t="s">
        <v>64</v>
      </c>
      <c r="B44" s="62"/>
      <c r="C44" s="62">
        <v>11000000</v>
      </c>
      <c r="D44" s="62"/>
      <c r="E44" s="62">
        <v>3575920548</v>
      </c>
      <c r="F44" s="62"/>
      <c r="G44" s="62">
        <v>3997950423</v>
      </c>
      <c r="H44" s="62"/>
      <c r="I44" s="62">
        <f>G44-E44</f>
        <v>422029875</v>
      </c>
      <c r="J44" s="62"/>
      <c r="K44" s="62">
        <v>0</v>
      </c>
      <c r="L44" s="62"/>
      <c r="M44" s="62">
        <v>0</v>
      </c>
      <c r="N44" s="62"/>
      <c r="O44" s="62">
        <v>0</v>
      </c>
      <c r="P44" s="62"/>
      <c r="Q44" s="62">
        <v>0</v>
      </c>
      <c r="S44" s="59"/>
      <c r="T44" s="59"/>
    </row>
    <row r="45" spans="1:20" ht="21.75" customHeight="1">
      <c r="A45" s="6" t="s">
        <v>69</v>
      </c>
      <c r="C45" s="62">
        <v>22579000</v>
      </c>
      <c r="D45" s="62"/>
      <c r="E45" s="62">
        <v>952245136</v>
      </c>
      <c r="F45" s="62"/>
      <c r="G45" s="62">
        <v>1939153997</v>
      </c>
      <c r="H45" s="62"/>
      <c r="I45" s="62">
        <f t="shared" ref="I45:I48" si="2">G45-E45</f>
        <v>986908861</v>
      </c>
      <c r="J45" s="62"/>
      <c r="K45" s="62">
        <v>0</v>
      </c>
      <c r="L45" s="62"/>
      <c r="M45" s="62">
        <v>0</v>
      </c>
      <c r="N45" s="62"/>
      <c r="O45" s="62">
        <v>0</v>
      </c>
      <c r="P45" s="62"/>
      <c r="Q45" s="62">
        <v>0</v>
      </c>
      <c r="S45" s="59"/>
      <c r="T45" s="59"/>
    </row>
    <row r="46" spans="1:20" ht="21.75" customHeight="1">
      <c r="A46" s="6" t="s">
        <v>70</v>
      </c>
      <c r="C46" s="62">
        <v>103026000</v>
      </c>
      <c r="D46" s="62"/>
      <c r="E46" s="62">
        <v>6144052071</v>
      </c>
      <c r="F46" s="62"/>
      <c r="G46" s="62">
        <v>11784414089</v>
      </c>
      <c r="H46" s="62"/>
      <c r="I46" s="62">
        <f t="shared" si="2"/>
        <v>5640362018</v>
      </c>
      <c r="J46" s="62"/>
      <c r="K46" s="62">
        <v>0</v>
      </c>
      <c r="L46" s="62"/>
      <c r="M46" s="62">
        <v>0</v>
      </c>
      <c r="N46" s="62"/>
      <c r="O46" s="62">
        <v>0</v>
      </c>
      <c r="P46" s="62"/>
      <c r="Q46" s="62">
        <v>0</v>
      </c>
      <c r="S46" s="59"/>
      <c r="T46" s="59"/>
    </row>
    <row r="47" spans="1:20" ht="21.75" customHeight="1">
      <c r="A47" s="6" t="s">
        <v>241</v>
      </c>
      <c r="C47" s="62">
        <v>0</v>
      </c>
      <c r="D47" s="62"/>
      <c r="E47" s="62">
        <v>0</v>
      </c>
      <c r="F47" s="62"/>
      <c r="G47" s="62">
        <v>-13</v>
      </c>
      <c r="H47" s="62"/>
      <c r="I47" s="62">
        <f t="shared" si="2"/>
        <v>-13</v>
      </c>
      <c r="J47" s="62"/>
      <c r="K47" s="62">
        <v>0</v>
      </c>
      <c r="L47" s="62"/>
      <c r="M47" s="62">
        <v>0</v>
      </c>
      <c r="N47" s="62"/>
      <c r="O47" s="62">
        <v>0</v>
      </c>
      <c r="P47" s="62"/>
      <c r="Q47" s="62">
        <v>0</v>
      </c>
      <c r="S47" s="59"/>
      <c r="T47" s="59"/>
    </row>
    <row r="48" spans="1:20" ht="21.75" customHeight="1">
      <c r="A48" s="6" t="s">
        <v>72</v>
      </c>
      <c r="C48" s="62">
        <v>20000000</v>
      </c>
      <c r="D48" s="62"/>
      <c r="E48" s="62">
        <v>908658874</v>
      </c>
      <c r="F48" s="62"/>
      <c r="G48" s="62">
        <v>939621924</v>
      </c>
      <c r="H48" s="62"/>
      <c r="I48" s="62">
        <f t="shared" si="2"/>
        <v>30963050</v>
      </c>
      <c r="J48" s="62"/>
      <c r="K48" s="62">
        <v>0</v>
      </c>
      <c r="L48" s="62"/>
      <c r="M48" s="62">
        <v>0</v>
      </c>
      <c r="N48" s="62"/>
      <c r="O48" s="62">
        <v>0</v>
      </c>
      <c r="P48" s="62"/>
      <c r="Q48" s="62">
        <v>0</v>
      </c>
      <c r="S48" s="59"/>
      <c r="T48" s="59"/>
    </row>
    <row r="49" spans="1:19" ht="21.75" customHeight="1" thickBot="1">
      <c r="A49" s="26"/>
      <c r="C49" s="56">
        <f>SUM(C8:C48)</f>
        <v>722053010</v>
      </c>
      <c r="D49" s="57"/>
      <c r="E49" s="56">
        <f>SUM(E8:E48)</f>
        <v>2322724086974</v>
      </c>
      <c r="F49" s="57"/>
      <c r="G49" s="64">
        <f>SUM(G8:G48)</f>
        <v>2296083312739</v>
      </c>
      <c r="H49" s="57"/>
      <c r="I49" s="64">
        <f>SUM(I8:I48)</f>
        <v>40801301817</v>
      </c>
      <c r="J49" s="57"/>
      <c r="K49" s="56">
        <f>SUM(K8:K48)</f>
        <v>226066534</v>
      </c>
      <c r="L49" s="57"/>
      <c r="M49" s="56">
        <f>SUM(M8:M48)</f>
        <v>2247939063773</v>
      </c>
      <c r="N49" s="57"/>
      <c r="O49" s="56">
        <f>SUM(O8:O48)</f>
        <v>2120491146802</v>
      </c>
      <c r="P49" s="57"/>
      <c r="Q49" s="56">
        <f>SUM(Q8:Q48)</f>
        <v>127447916971</v>
      </c>
      <c r="S49" s="59"/>
    </row>
    <row r="50" spans="1:19" ht="13.5" thickTop="1">
      <c r="I50" s="5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6936-1209-48B8-8C2B-2ACED299F891}">
  <dimension ref="A1:Q13"/>
  <sheetViews>
    <sheetView rightToLeft="1" tabSelected="1" view="pageBreakPreview" zoomScaleNormal="100" zoomScaleSheetLayoutView="100" workbookViewId="0">
      <selection activeCell="N13" sqref="N13"/>
    </sheetView>
  </sheetViews>
  <sheetFormatPr defaultRowHeight="15"/>
  <cols>
    <col min="1" max="1" width="17.42578125" style="68" customWidth="1"/>
    <col min="2" max="2" width="9.28515625" style="68" bestFit="1" customWidth="1"/>
    <col min="3" max="3" width="39.28515625" style="68" bestFit="1" customWidth="1"/>
    <col min="4" max="4" width="12.42578125" style="68" bestFit="1" customWidth="1"/>
    <col min="5" max="5" width="17.42578125" style="68" bestFit="1" customWidth="1"/>
    <col min="6" max="6" width="16.5703125" style="68" bestFit="1" customWidth="1"/>
    <col min="7" max="7" width="9.42578125" style="68" bestFit="1" customWidth="1"/>
    <col min="8" max="8" width="15" style="68" customWidth="1"/>
    <col min="9" max="11" width="9.140625" style="68"/>
    <col min="12" max="12" width="15.28515625" style="68" bestFit="1" customWidth="1"/>
    <col min="13" max="13" width="9.140625" style="68"/>
    <col min="14" max="14" width="15.28515625" style="68" bestFit="1" customWidth="1"/>
    <col min="15" max="16384" width="9.140625" style="68"/>
  </cols>
  <sheetData>
    <row r="1" spans="1:17" ht="26.25" customHeight="1">
      <c r="A1" s="105" t="str">
        <f>'درآمد ناشی از تغییر قیمت اوراق'!A1:Q1</f>
        <v>صندوق سرمایه گذاری بخشی افق دماوند</v>
      </c>
      <c r="B1" s="105"/>
      <c r="C1" s="105"/>
      <c r="D1" s="105"/>
      <c r="E1" s="105"/>
      <c r="F1" s="105"/>
      <c r="G1" s="105"/>
      <c r="H1" s="105"/>
      <c r="I1" s="81"/>
      <c r="J1" s="81"/>
      <c r="K1" s="81"/>
      <c r="L1" s="81"/>
      <c r="M1" s="81"/>
      <c r="N1" s="81"/>
      <c r="O1" s="81"/>
      <c r="P1" s="81"/>
      <c r="Q1" s="81"/>
    </row>
    <row r="2" spans="1:17" ht="26.25" customHeight="1">
      <c r="A2" s="105" t="s">
        <v>93</v>
      </c>
      <c r="B2" s="105"/>
      <c r="C2" s="105"/>
      <c r="D2" s="105"/>
      <c r="E2" s="105"/>
      <c r="F2" s="105"/>
      <c r="G2" s="105"/>
      <c r="H2" s="105"/>
      <c r="I2" s="81"/>
      <c r="J2" s="81"/>
      <c r="K2" s="81"/>
      <c r="L2" s="81"/>
      <c r="M2" s="81"/>
      <c r="N2" s="81"/>
      <c r="O2" s="81"/>
      <c r="P2" s="81"/>
      <c r="Q2" s="81"/>
    </row>
    <row r="3" spans="1:17" ht="25.5">
      <c r="A3" s="105" t="str">
        <f>'درآمد ناشی از تغییر قیمت اوراق'!A3:Q3</f>
        <v>برای ماه منتهی به 1404/08/30</v>
      </c>
      <c r="B3" s="105"/>
      <c r="C3" s="105"/>
      <c r="D3" s="105"/>
      <c r="E3" s="105"/>
      <c r="F3" s="105"/>
      <c r="G3" s="105"/>
      <c r="H3" s="105"/>
      <c r="I3" s="81"/>
      <c r="J3" s="81"/>
      <c r="K3" s="81"/>
      <c r="L3" s="81"/>
      <c r="M3" s="81"/>
      <c r="N3" s="81"/>
      <c r="O3" s="81"/>
      <c r="P3" s="81"/>
      <c r="Q3" s="81"/>
    </row>
    <row r="6" spans="1:17" ht="21">
      <c r="A6" s="106" t="s">
        <v>271</v>
      </c>
      <c r="B6" s="107"/>
      <c r="C6" s="107"/>
      <c r="D6" s="107"/>
      <c r="E6" s="107"/>
      <c r="F6" s="107"/>
      <c r="G6" s="107"/>
      <c r="H6" s="74"/>
    </row>
    <row r="7" spans="1:17" ht="15.75" thickBot="1">
      <c r="A7" s="74"/>
      <c r="B7" s="74"/>
      <c r="C7" s="74"/>
      <c r="D7" s="74"/>
      <c r="E7" s="74"/>
      <c r="F7" s="74"/>
      <c r="G7" s="74"/>
      <c r="H7" s="74"/>
    </row>
    <row r="8" spans="1:17" ht="51.75">
      <c r="A8" s="80" t="s">
        <v>152</v>
      </c>
      <c r="B8" s="79" t="s">
        <v>153</v>
      </c>
      <c r="C8" s="79" t="s">
        <v>154</v>
      </c>
      <c r="D8" s="79" t="s">
        <v>63</v>
      </c>
      <c r="E8" s="79" t="s">
        <v>155</v>
      </c>
      <c r="F8" s="78" t="s">
        <v>151</v>
      </c>
      <c r="G8" s="78" t="s">
        <v>270</v>
      </c>
      <c r="H8" s="78" t="s">
        <v>269</v>
      </c>
    </row>
    <row r="9" spans="1:17" ht="18">
      <c r="A9" s="77" t="s">
        <v>268</v>
      </c>
      <c r="B9" s="77" t="s">
        <v>156</v>
      </c>
      <c r="C9" s="77" t="s">
        <v>272</v>
      </c>
      <c r="D9" s="76">
        <v>175000</v>
      </c>
      <c r="E9" s="76">
        <v>175000000000</v>
      </c>
      <c r="F9" s="76">
        <v>226726941</v>
      </c>
      <c r="G9" s="76">
        <v>23</v>
      </c>
      <c r="H9" s="75" t="s">
        <v>273</v>
      </c>
    </row>
    <row r="10" spans="1:17" ht="18.75" thickBot="1">
      <c r="A10" s="74"/>
      <c r="B10" s="74"/>
      <c r="C10" s="74"/>
      <c r="D10" s="73">
        <f>SUM(D9)</f>
        <v>175000</v>
      </c>
      <c r="E10" s="72">
        <f>SUM(E9)</f>
        <v>175000000000</v>
      </c>
      <c r="F10" s="72">
        <f>SUM(F9)</f>
        <v>226726941</v>
      </c>
      <c r="G10" s="71"/>
      <c r="H10" s="70"/>
    </row>
    <row r="11" spans="1:17" ht="15.75" thickTop="1"/>
    <row r="13" spans="1:17">
      <c r="G13" s="69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9"/>
  <sheetViews>
    <sheetView rightToLeft="1" view="pageBreakPreview" topLeftCell="A26" zoomScale="91" zoomScaleNormal="100" zoomScaleSheetLayoutView="91" workbookViewId="0">
      <selection activeCell="T51" sqref="T51"/>
    </sheetView>
  </sheetViews>
  <sheetFormatPr defaultRowHeight="12.75"/>
  <cols>
    <col min="1" max="1" width="47.42578125" style="9" customWidth="1"/>
    <col min="2" max="3" width="1.28515625" style="9" customWidth="1"/>
    <col min="4" max="4" width="12" style="9" bestFit="1" customWidth="1"/>
    <col min="5" max="5" width="1.28515625" style="9" customWidth="1"/>
    <col min="6" max="6" width="18.42578125" style="9" bestFit="1" customWidth="1"/>
    <col min="7" max="7" width="1.28515625" style="9" customWidth="1"/>
    <col min="8" max="8" width="18.28515625" style="9" bestFit="1" customWidth="1"/>
    <col min="9" max="9" width="1.28515625" style="9" customWidth="1"/>
    <col min="10" max="10" width="11.7109375" style="9" bestFit="1" customWidth="1"/>
    <col min="11" max="11" width="1.28515625" style="9" customWidth="1"/>
    <col min="12" max="12" width="16.7109375" style="9" bestFit="1" customWidth="1"/>
    <col min="13" max="13" width="1.28515625" style="9" customWidth="1"/>
    <col min="14" max="14" width="13.5703125" style="9" bestFit="1" customWidth="1"/>
    <col min="15" max="15" width="1.28515625" style="9" customWidth="1"/>
    <col min="16" max="16" width="16.85546875" style="9" bestFit="1" customWidth="1"/>
    <col min="17" max="17" width="1.28515625" style="9" customWidth="1"/>
    <col min="18" max="18" width="12.85546875" style="9" bestFit="1" customWidth="1"/>
    <col min="19" max="19" width="1.28515625" style="9" customWidth="1"/>
    <col min="20" max="20" width="16.28515625" style="9" bestFit="1" customWidth="1"/>
    <col min="21" max="21" width="1.28515625" style="9" customWidth="1"/>
    <col min="22" max="22" width="18.42578125" style="9" bestFit="1" customWidth="1"/>
    <col min="23" max="23" width="1.28515625" style="9" customWidth="1"/>
    <col min="24" max="24" width="18.5703125" style="9" bestFit="1" customWidth="1"/>
    <col min="25" max="25" width="1.28515625" style="9" customWidth="1"/>
    <col min="26" max="26" width="18.28515625" style="9" bestFit="1" customWidth="1"/>
    <col min="27" max="27" width="0.28515625" style="9" customWidth="1"/>
    <col min="28" max="28" width="11.7109375" style="9" bestFit="1" customWidth="1"/>
    <col min="29" max="16384" width="9.140625" style="9"/>
  </cols>
  <sheetData>
    <row r="1" spans="1:28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8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8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8" ht="14.45" customHeight="1">
      <c r="A4" s="94" t="s">
        <v>207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8" ht="14.45" customHeight="1">
      <c r="A5" s="94" t="s">
        <v>208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8" ht="14.45" customHeight="1">
      <c r="C6" s="87" t="s">
        <v>3</v>
      </c>
      <c r="D6" s="87"/>
      <c r="E6" s="87"/>
      <c r="F6" s="87"/>
      <c r="G6" s="87"/>
      <c r="H6" s="87"/>
      <c r="J6" s="87" t="s">
        <v>4</v>
      </c>
      <c r="K6" s="87"/>
      <c r="L6" s="87"/>
      <c r="M6" s="87"/>
      <c r="N6" s="87"/>
      <c r="O6" s="87"/>
      <c r="P6" s="87"/>
      <c r="R6" s="87" t="s">
        <v>5</v>
      </c>
      <c r="S6" s="87"/>
      <c r="T6" s="87"/>
      <c r="U6" s="87"/>
      <c r="V6" s="87"/>
      <c r="W6" s="87"/>
      <c r="X6" s="87"/>
      <c r="Y6" s="87"/>
      <c r="Z6" s="87"/>
    </row>
    <row r="7" spans="1:28" ht="14.45" customHeight="1">
      <c r="C7" s="92"/>
      <c r="D7" s="92"/>
      <c r="E7" s="10"/>
      <c r="F7" s="10"/>
      <c r="G7" s="10"/>
      <c r="H7" s="10"/>
      <c r="J7" s="90" t="s">
        <v>6</v>
      </c>
      <c r="K7" s="90"/>
      <c r="L7" s="90"/>
      <c r="M7" s="10"/>
      <c r="N7" s="90" t="s">
        <v>7</v>
      </c>
      <c r="O7" s="90"/>
      <c r="P7" s="90"/>
      <c r="R7" s="10"/>
      <c r="S7" s="10"/>
      <c r="T7" s="10"/>
      <c r="U7" s="10"/>
      <c r="V7" s="10"/>
      <c r="W7" s="10"/>
      <c r="X7" s="10"/>
      <c r="Y7" s="10"/>
      <c r="Z7" s="10"/>
    </row>
    <row r="8" spans="1:28" ht="14.45" customHeight="1">
      <c r="A8" s="18" t="s">
        <v>8</v>
      </c>
      <c r="C8" s="87" t="s">
        <v>9</v>
      </c>
      <c r="D8" s="87"/>
      <c r="F8" s="2" t="s">
        <v>10</v>
      </c>
      <c r="H8" s="2" t="s">
        <v>11</v>
      </c>
      <c r="J8" s="4" t="s">
        <v>9</v>
      </c>
      <c r="K8" s="10"/>
      <c r="L8" s="4" t="s">
        <v>10</v>
      </c>
      <c r="N8" s="4" t="s">
        <v>9</v>
      </c>
      <c r="O8" s="10"/>
      <c r="P8" s="4" t="s">
        <v>12</v>
      </c>
      <c r="R8" s="2" t="s">
        <v>9</v>
      </c>
      <c r="T8" s="2" t="s">
        <v>13</v>
      </c>
      <c r="V8" s="2" t="s">
        <v>10</v>
      </c>
      <c r="X8" s="2" t="s">
        <v>11</v>
      </c>
      <c r="Z8" s="2" t="s">
        <v>14</v>
      </c>
    </row>
    <row r="9" spans="1:28" ht="21.75" customHeight="1">
      <c r="A9" s="17" t="s">
        <v>15</v>
      </c>
      <c r="C9" s="88">
        <v>182670000</v>
      </c>
      <c r="D9" s="88"/>
      <c r="E9" s="27"/>
      <c r="F9" s="28">
        <v>11162349917</v>
      </c>
      <c r="G9" s="27"/>
      <c r="H9" s="29">
        <v>35246231757</v>
      </c>
      <c r="I9" s="27"/>
      <c r="J9" s="28">
        <v>0</v>
      </c>
      <c r="K9" s="27"/>
      <c r="L9" s="28">
        <v>0</v>
      </c>
      <c r="M9" s="27"/>
      <c r="N9" s="28">
        <v>-182670000</v>
      </c>
      <c r="O9" s="27"/>
      <c r="P9" s="28">
        <v>29542458130</v>
      </c>
      <c r="Q9" s="27"/>
      <c r="R9" s="28">
        <v>0</v>
      </c>
      <c r="S9" s="27"/>
      <c r="T9" s="28">
        <v>0</v>
      </c>
      <c r="U9" s="27"/>
      <c r="V9" s="28">
        <v>0</v>
      </c>
      <c r="W9" s="27"/>
      <c r="X9" s="28">
        <v>0</v>
      </c>
      <c r="Z9" s="12">
        <f>X9/2397719566211*100</f>
        <v>0</v>
      </c>
      <c r="AB9" s="27"/>
    </row>
    <row r="10" spans="1:28" ht="21.75" customHeight="1">
      <c r="A10" s="16" t="s">
        <v>16</v>
      </c>
      <c r="C10" s="89">
        <v>103132000</v>
      </c>
      <c r="D10" s="89"/>
      <c r="E10" s="27"/>
      <c r="F10" s="29">
        <v>2230692780</v>
      </c>
      <c r="G10" s="27"/>
      <c r="H10" s="29">
        <v>12475758664</v>
      </c>
      <c r="I10" s="27"/>
      <c r="J10" s="29">
        <v>0</v>
      </c>
      <c r="K10" s="27"/>
      <c r="L10" s="29">
        <v>0</v>
      </c>
      <c r="M10" s="27"/>
      <c r="N10" s="29">
        <v>-103132000</v>
      </c>
      <c r="O10" s="27"/>
      <c r="P10" s="29">
        <v>10256660384</v>
      </c>
      <c r="Q10" s="27"/>
      <c r="R10" s="29">
        <v>0</v>
      </c>
      <c r="S10" s="27"/>
      <c r="T10" s="29">
        <v>0</v>
      </c>
      <c r="U10" s="27"/>
      <c r="V10" s="29">
        <v>0</v>
      </c>
      <c r="W10" s="27"/>
      <c r="X10" s="29">
        <v>0</v>
      </c>
      <c r="Z10" s="32">
        <f>X10/2397719566211*100</f>
        <v>0</v>
      </c>
      <c r="AB10" s="27"/>
    </row>
    <row r="11" spans="1:28" ht="21.75" customHeight="1">
      <c r="A11" s="16" t="s">
        <v>17</v>
      </c>
      <c r="C11" s="89">
        <v>20000000</v>
      </c>
      <c r="D11" s="89"/>
      <c r="E11" s="27"/>
      <c r="F11" s="29">
        <v>1440370710</v>
      </c>
      <c r="G11" s="27"/>
      <c r="H11" s="29">
        <v>1799536500</v>
      </c>
      <c r="I11" s="27"/>
      <c r="J11" s="29">
        <v>0</v>
      </c>
      <c r="K11" s="27"/>
      <c r="L11" s="29">
        <v>0</v>
      </c>
      <c r="M11" s="27"/>
      <c r="N11" s="29">
        <v>-20000000</v>
      </c>
      <c r="O11" s="27"/>
      <c r="P11" s="29">
        <v>2179438738</v>
      </c>
      <c r="Q11" s="27"/>
      <c r="R11" s="29">
        <v>0</v>
      </c>
      <c r="S11" s="27"/>
      <c r="T11" s="29">
        <v>0</v>
      </c>
      <c r="U11" s="27"/>
      <c r="V11" s="29">
        <v>0</v>
      </c>
      <c r="W11" s="27"/>
      <c r="X11" s="29">
        <v>0</v>
      </c>
      <c r="Z11" s="32">
        <f t="shared" ref="Z11:Z43" si="0">X11/2397719566211*100</f>
        <v>0</v>
      </c>
      <c r="AB11" s="27"/>
    </row>
    <row r="12" spans="1:28" ht="21.75" customHeight="1">
      <c r="A12" s="16" t="s">
        <v>18</v>
      </c>
      <c r="C12" s="89">
        <v>1217916</v>
      </c>
      <c r="D12" s="89"/>
      <c r="E12" s="27"/>
      <c r="F12" s="29">
        <v>15470294182</v>
      </c>
      <c r="G12" s="27"/>
      <c r="H12" s="29">
        <v>8571539350</v>
      </c>
      <c r="I12" s="27"/>
      <c r="J12" s="29">
        <v>0</v>
      </c>
      <c r="K12" s="27"/>
      <c r="L12" s="29">
        <v>0</v>
      </c>
      <c r="M12" s="27"/>
      <c r="N12" s="29">
        <v>-817916</v>
      </c>
      <c r="O12" s="27"/>
      <c r="P12" s="29">
        <v>6325524426</v>
      </c>
      <c r="Q12" s="27"/>
      <c r="R12" s="29">
        <v>400000</v>
      </c>
      <c r="S12" s="27"/>
      <c r="T12" s="29">
        <v>7300</v>
      </c>
      <c r="U12" s="27"/>
      <c r="V12" s="29">
        <v>5080906785</v>
      </c>
      <c r="W12" s="27"/>
      <c r="X12" s="29">
        <v>2897428400</v>
      </c>
      <c r="Z12" s="32">
        <f t="shared" si="0"/>
        <v>0.12084100412871326</v>
      </c>
      <c r="AB12" s="27"/>
    </row>
    <row r="13" spans="1:28" ht="21.75" customHeight="1">
      <c r="A13" s="16" t="s">
        <v>19</v>
      </c>
      <c r="C13" s="89">
        <v>33398980</v>
      </c>
      <c r="D13" s="89"/>
      <c r="E13" s="27"/>
      <c r="F13" s="29">
        <v>86927228245</v>
      </c>
      <c r="G13" s="27"/>
      <c r="H13" s="29">
        <v>93226319041</v>
      </c>
      <c r="I13" s="27"/>
      <c r="J13" s="29">
        <v>0</v>
      </c>
      <c r="K13" s="27"/>
      <c r="L13" s="29">
        <v>0</v>
      </c>
      <c r="M13" s="27"/>
      <c r="N13" s="29">
        <v>0</v>
      </c>
      <c r="O13" s="27"/>
      <c r="P13" s="29">
        <v>0</v>
      </c>
      <c r="Q13" s="27"/>
      <c r="R13" s="29">
        <v>33398980</v>
      </c>
      <c r="S13" s="27"/>
      <c r="T13" s="29">
        <v>2594</v>
      </c>
      <c r="U13" s="27"/>
      <c r="V13" s="29">
        <v>86927228245</v>
      </c>
      <c r="W13" s="27"/>
      <c r="X13" s="29">
        <f>VLOOKUP(A13,[1]Sheet2!$A:$B,2,0)</f>
        <v>85967250464</v>
      </c>
      <c r="Z13" s="32">
        <f t="shared" si="0"/>
        <v>3.5853755241214418</v>
      </c>
      <c r="AB13" s="27"/>
    </row>
    <row r="14" spans="1:28" ht="21.75" customHeight="1">
      <c r="A14" s="16" t="s">
        <v>20</v>
      </c>
      <c r="C14" s="89">
        <v>608616</v>
      </c>
      <c r="D14" s="89"/>
      <c r="E14" s="27"/>
      <c r="F14" s="29">
        <v>125159839738</v>
      </c>
      <c r="G14" s="27"/>
      <c r="H14" s="29">
        <v>172362999942</v>
      </c>
      <c r="I14" s="27"/>
      <c r="J14" s="29">
        <v>0</v>
      </c>
      <c r="K14" s="27"/>
      <c r="L14" s="29">
        <v>0</v>
      </c>
      <c r="M14" s="27"/>
      <c r="N14" s="29">
        <v>-25000</v>
      </c>
      <c r="O14" s="27"/>
      <c r="P14" s="29">
        <v>7309746749</v>
      </c>
      <c r="Q14" s="27"/>
      <c r="R14" s="29">
        <v>583616</v>
      </c>
      <c r="S14" s="27"/>
      <c r="T14" s="29">
        <v>299700</v>
      </c>
      <c r="U14" s="27"/>
      <c r="V14" s="29">
        <v>120018673560</v>
      </c>
      <c r="W14" s="27"/>
      <c r="X14" s="29">
        <f>VLOOKUP(A14,[1]Sheet2!$A:$B,2,0)</f>
        <v>173557663101</v>
      </c>
      <c r="Z14" s="32">
        <f t="shared" si="0"/>
        <v>7.2384471289636583</v>
      </c>
      <c r="AB14" s="27"/>
    </row>
    <row r="15" spans="1:28" ht="21.75" customHeight="1">
      <c r="A15" s="16" t="s">
        <v>21</v>
      </c>
      <c r="C15" s="89">
        <v>4452442</v>
      </c>
      <c r="D15" s="89"/>
      <c r="E15" s="27"/>
      <c r="F15" s="29">
        <v>47239066548</v>
      </c>
      <c r="G15" s="27"/>
      <c r="H15" s="29">
        <v>37753353244</v>
      </c>
      <c r="I15" s="27"/>
      <c r="J15" s="29">
        <v>54746</v>
      </c>
      <c r="K15" s="27"/>
      <c r="L15" s="29">
        <v>532202524</v>
      </c>
      <c r="M15" s="27"/>
      <c r="N15" s="29">
        <v>0</v>
      </c>
      <c r="O15" s="27"/>
      <c r="P15" s="29">
        <v>0</v>
      </c>
      <c r="Q15" s="27"/>
      <c r="R15" s="29">
        <v>4507188</v>
      </c>
      <c r="S15" s="27"/>
      <c r="T15" s="29">
        <v>10950</v>
      </c>
      <c r="U15" s="27"/>
      <c r="V15" s="29">
        <v>47771269072</v>
      </c>
      <c r="W15" s="27"/>
      <c r="X15" s="29">
        <f>VLOOKUP(A15,[1]Sheet2!$A:$B,2,0)</f>
        <v>48972204432</v>
      </c>
      <c r="Z15" s="32">
        <f t="shared" si="0"/>
        <v>2.0424492139165551</v>
      </c>
      <c r="AB15" s="27"/>
    </row>
    <row r="16" spans="1:28" ht="21.75" customHeight="1">
      <c r="A16" s="16" t="s">
        <v>22</v>
      </c>
      <c r="C16" s="89">
        <v>54115</v>
      </c>
      <c r="D16" s="89"/>
      <c r="E16" s="27"/>
      <c r="F16" s="29">
        <v>7363102463</v>
      </c>
      <c r="G16" s="27"/>
      <c r="H16" s="29">
        <v>9390646759.4775009</v>
      </c>
      <c r="I16" s="27"/>
      <c r="J16" s="29">
        <v>50000</v>
      </c>
      <c r="K16" s="27"/>
      <c r="L16" s="29">
        <v>8685052251</v>
      </c>
      <c r="M16" s="27"/>
      <c r="N16" s="29">
        <v>0</v>
      </c>
      <c r="O16" s="27"/>
      <c r="P16" s="29">
        <v>0</v>
      </c>
      <c r="Q16" s="27"/>
      <c r="R16" s="29">
        <v>104115</v>
      </c>
      <c r="S16" s="27"/>
      <c r="T16" s="29">
        <v>184120</v>
      </c>
      <c r="U16" s="27"/>
      <c r="V16" s="29">
        <v>16048154714</v>
      </c>
      <c r="W16" s="27"/>
      <c r="X16" s="29">
        <v>19021472376</v>
      </c>
      <c r="Z16" s="32">
        <f t="shared" si="0"/>
        <v>0.79331514177275997</v>
      </c>
      <c r="AB16" s="27"/>
    </row>
    <row r="17" spans="1:28" ht="21.75" customHeight="1">
      <c r="A17" s="16" t="s">
        <v>23</v>
      </c>
      <c r="C17" s="89">
        <v>8695966</v>
      </c>
      <c r="D17" s="89"/>
      <c r="E17" s="27"/>
      <c r="F17" s="29">
        <v>44337721627</v>
      </c>
      <c r="G17" s="27"/>
      <c r="H17" s="29">
        <v>41889914361.145798</v>
      </c>
      <c r="I17" s="27"/>
      <c r="J17" s="29">
        <v>0</v>
      </c>
      <c r="K17" s="27"/>
      <c r="L17" s="29">
        <v>0</v>
      </c>
      <c r="M17" s="27"/>
      <c r="N17" s="29">
        <v>-3912039</v>
      </c>
      <c r="O17" s="27"/>
      <c r="P17" s="29">
        <v>20740047385</v>
      </c>
      <c r="Q17" s="27"/>
      <c r="R17" s="29">
        <v>4783927</v>
      </c>
      <c r="S17" s="27"/>
      <c r="T17" s="29">
        <v>5290</v>
      </c>
      <c r="U17" s="27"/>
      <c r="V17" s="29">
        <v>24391588427</v>
      </c>
      <c r="W17" s="27"/>
      <c r="X17" s="29">
        <f>VLOOKUP(A17,[1]Sheet2!$A:$B,2,0)</f>
        <v>25111350922</v>
      </c>
      <c r="Z17" s="32">
        <f t="shared" si="0"/>
        <v>1.0473014140549493</v>
      </c>
      <c r="AB17" s="27"/>
    </row>
    <row r="18" spans="1:28" ht="21.75" customHeight="1">
      <c r="A18" s="16" t="s">
        <v>24</v>
      </c>
      <c r="C18" s="89">
        <v>4543815</v>
      </c>
      <c r="D18" s="89"/>
      <c r="E18" s="27"/>
      <c r="F18" s="29">
        <v>119270678114</v>
      </c>
      <c r="G18" s="27"/>
      <c r="H18" s="29">
        <v>202306544880</v>
      </c>
      <c r="I18" s="27"/>
      <c r="J18" s="29">
        <v>800000</v>
      </c>
      <c r="K18" s="27"/>
      <c r="L18" s="29">
        <v>37040341509</v>
      </c>
      <c r="M18" s="27"/>
      <c r="N18" s="29">
        <v>-287609</v>
      </c>
      <c r="O18" s="27"/>
      <c r="P18" s="29">
        <v>11991030829</v>
      </c>
      <c r="Q18" s="27"/>
      <c r="R18" s="29">
        <v>5056206</v>
      </c>
      <c r="S18" s="27"/>
      <c r="T18" s="29">
        <v>41670</v>
      </c>
      <c r="U18" s="27"/>
      <c r="V18" s="29">
        <v>147898217900</v>
      </c>
      <c r="W18" s="27"/>
      <c r="X18" s="29">
        <f>VLOOKUP(A18,[1]Sheet2!$A:$B,2,0)</f>
        <v>209063454055</v>
      </c>
      <c r="Z18" s="32">
        <f t="shared" si="0"/>
        <v>8.7192621272792472</v>
      </c>
      <c r="AB18" s="27"/>
    </row>
    <row r="19" spans="1:28" ht="21.75" customHeight="1">
      <c r="A19" s="16" t="s">
        <v>25</v>
      </c>
      <c r="C19" s="89">
        <v>166854</v>
      </c>
      <c r="D19" s="89"/>
      <c r="E19" s="27"/>
      <c r="F19" s="29">
        <v>13079972512</v>
      </c>
      <c r="G19" s="27"/>
      <c r="H19" s="29">
        <v>14662131733.08</v>
      </c>
      <c r="I19" s="27"/>
      <c r="J19" s="29">
        <v>100000</v>
      </c>
      <c r="K19" s="27"/>
      <c r="L19" s="29">
        <v>8853208147</v>
      </c>
      <c r="M19" s="27"/>
      <c r="N19" s="29">
        <v>-166854</v>
      </c>
      <c r="O19" s="27"/>
      <c r="P19" s="29">
        <v>14758331338</v>
      </c>
      <c r="Q19" s="27"/>
      <c r="R19" s="29">
        <v>100000</v>
      </c>
      <c r="S19" s="27"/>
      <c r="T19" s="29">
        <v>87300</v>
      </c>
      <c r="U19" s="27"/>
      <c r="V19" s="29">
        <v>8853208147</v>
      </c>
      <c r="W19" s="27"/>
      <c r="X19" s="29">
        <f>VLOOKUP(A19,[1]Sheet2!$A:$B,2,0)</f>
        <v>8662517100</v>
      </c>
      <c r="Z19" s="32">
        <f t="shared" si="0"/>
        <v>0.36128149522043379</v>
      </c>
      <c r="AB19" s="27"/>
    </row>
    <row r="20" spans="1:28" ht="21.75" customHeight="1">
      <c r="A20" s="16" t="s">
        <v>26</v>
      </c>
      <c r="C20" s="89">
        <v>1887812</v>
      </c>
      <c r="D20" s="89"/>
      <c r="E20" s="27"/>
      <c r="F20" s="29">
        <v>41402867067</v>
      </c>
      <c r="G20" s="27"/>
      <c r="H20" s="29">
        <v>67594394259</v>
      </c>
      <c r="I20" s="27"/>
      <c r="J20" s="29">
        <v>0</v>
      </c>
      <c r="K20" s="27"/>
      <c r="L20" s="29">
        <v>0</v>
      </c>
      <c r="M20" s="27"/>
      <c r="N20" s="29">
        <v>-68366</v>
      </c>
      <c r="O20" s="27"/>
      <c r="P20" s="29">
        <v>2428862695</v>
      </c>
      <c r="Q20" s="27"/>
      <c r="R20" s="29">
        <v>1819446</v>
      </c>
      <c r="S20" s="27"/>
      <c r="T20" s="29">
        <v>35920</v>
      </c>
      <c r="U20" s="27"/>
      <c r="V20" s="29">
        <v>39903486613</v>
      </c>
      <c r="W20" s="27"/>
      <c r="X20" s="29">
        <f>VLOOKUP(A20,[1]Sheet2!$A:$B,2,0)</f>
        <v>64849310032</v>
      </c>
      <c r="Z20" s="32">
        <f t="shared" si="0"/>
        <v>2.7046244667585633</v>
      </c>
      <c r="AB20" s="27"/>
    </row>
    <row r="21" spans="1:28" ht="21.75" customHeight="1">
      <c r="A21" s="16" t="s">
        <v>27</v>
      </c>
      <c r="C21" s="89">
        <v>500000</v>
      </c>
      <c r="D21" s="89"/>
      <c r="E21" s="27"/>
      <c r="F21" s="29">
        <v>35639831484</v>
      </c>
      <c r="G21" s="27"/>
      <c r="H21" s="29">
        <v>42520488750</v>
      </c>
      <c r="I21" s="27"/>
      <c r="J21" s="29">
        <v>150000</v>
      </c>
      <c r="K21" s="27"/>
      <c r="L21" s="29">
        <v>13392149001</v>
      </c>
      <c r="M21" s="27"/>
      <c r="N21" s="29">
        <v>0</v>
      </c>
      <c r="O21" s="27"/>
      <c r="P21" s="29">
        <v>0</v>
      </c>
      <c r="Q21" s="27"/>
      <c r="R21" s="29">
        <v>650000</v>
      </c>
      <c r="S21" s="27"/>
      <c r="T21" s="29">
        <v>87300</v>
      </c>
      <c r="U21" s="27"/>
      <c r="V21" s="29">
        <v>49031980485</v>
      </c>
      <c r="W21" s="27"/>
      <c r="X21" s="29">
        <f>VLOOKUP(A21,[1]Sheet2!$A:$B,2,0)</f>
        <v>56306361150</v>
      </c>
      <c r="Z21" s="32">
        <f t="shared" si="0"/>
        <v>2.3483297189328196</v>
      </c>
      <c r="AB21" s="27"/>
    </row>
    <row r="22" spans="1:28" ht="21.75" customHeight="1">
      <c r="A22" s="16" t="s">
        <v>28</v>
      </c>
      <c r="C22" s="89">
        <v>5313132</v>
      </c>
      <c r="D22" s="89"/>
      <c r="E22" s="27"/>
      <c r="F22" s="29">
        <v>61494563420</v>
      </c>
      <c r="G22" s="27"/>
      <c r="H22" s="29">
        <v>64170454204</v>
      </c>
      <c r="I22" s="27"/>
      <c r="J22" s="29">
        <v>0</v>
      </c>
      <c r="K22" s="27"/>
      <c r="L22" s="29">
        <v>0</v>
      </c>
      <c r="M22" s="27"/>
      <c r="N22" s="29">
        <v>-1077967</v>
      </c>
      <c r="O22" s="27"/>
      <c r="P22" s="29">
        <v>13635411481</v>
      </c>
      <c r="Q22" s="27"/>
      <c r="R22" s="29">
        <v>4235165</v>
      </c>
      <c r="S22" s="27"/>
      <c r="T22" s="29">
        <v>12070</v>
      </c>
      <c r="U22" s="27"/>
      <c r="V22" s="29">
        <v>49018097555</v>
      </c>
      <c r="W22" s="27"/>
      <c r="X22" s="29">
        <f>VLOOKUP(A22,[1]Sheet2!$A:$B,2,0)</f>
        <v>50723295996</v>
      </c>
      <c r="Z22" s="32">
        <f t="shared" si="0"/>
        <v>2.1154807555812529</v>
      </c>
      <c r="AB22" s="27"/>
    </row>
    <row r="23" spans="1:28" ht="21.75" customHeight="1">
      <c r="A23" s="16" t="s">
        <v>29</v>
      </c>
      <c r="C23" s="89">
        <v>24000000</v>
      </c>
      <c r="D23" s="89"/>
      <c r="E23" s="27"/>
      <c r="F23" s="29">
        <v>72471783683</v>
      </c>
      <c r="G23" s="27"/>
      <c r="H23" s="29">
        <v>47690542800</v>
      </c>
      <c r="I23" s="27"/>
      <c r="J23" s="29">
        <v>0</v>
      </c>
      <c r="K23" s="27"/>
      <c r="L23" s="29">
        <v>0</v>
      </c>
      <c r="M23" s="27"/>
      <c r="N23" s="29">
        <v>-22400000</v>
      </c>
      <c r="O23" s="27"/>
      <c r="P23" s="29">
        <v>47784381297</v>
      </c>
      <c r="Q23" s="27"/>
      <c r="R23" s="29">
        <v>1600000</v>
      </c>
      <c r="S23" s="27"/>
      <c r="T23" s="29">
        <v>2466</v>
      </c>
      <c r="U23" s="27"/>
      <c r="V23" s="29">
        <v>4831452247</v>
      </c>
      <c r="W23" s="27"/>
      <c r="X23" s="29">
        <f>VLOOKUP(A23,[1]Sheet2!$A:$B,2,0)</f>
        <v>3915100512</v>
      </c>
      <c r="Z23" s="32">
        <f t="shared" si="0"/>
        <v>0.16328433763364761</v>
      </c>
      <c r="AB23" s="27"/>
    </row>
    <row r="24" spans="1:28" ht="21.75" customHeight="1">
      <c r="A24" s="16" t="s">
        <v>30</v>
      </c>
      <c r="C24" s="89">
        <v>3718545</v>
      </c>
      <c r="D24" s="89"/>
      <c r="E24" s="27"/>
      <c r="F24" s="29">
        <v>27509019894</v>
      </c>
      <c r="G24" s="27"/>
      <c r="H24" s="29">
        <v>29423500471</v>
      </c>
      <c r="I24" s="27"/>
      <c r="J24" s="29">
        <v>0</v>
      </c>
      <c r="K24" s="27"/>
      <c r="L24" s="29">
        <v>0</v>
      </c>
      <c r="M24" s="27"/>
      <c r="N24" s="29">
        <v>-1000000</v>
      </c>
      <c r="O24" s="27"/>
      <c r="P24" s="29">
        <v>7316208037</v>
      </c>
      <c r="Q24" s="27"/>
      <c r="R24" s="29">
        <v>2718545</v>
      </c>
      <c r="S24" s="27"/>
      <c r="T24" s="29">
        <v>7720</v>
      </c>
      <c r="U24" s="27"/>
      <c r="V24" s="29">
        <v>20111228585</v>
      </c>
      <c r="W24" s="27"/>
      <c r="X24" s="29">
        <f>VLOOKUP(A24,[1]Sheet2!$A:$B,2,0)</f>
        <v>20824936595</v>
      </c>
      <c r="Z24" s="32">
        <f t="shared" si="0"/>
        <v>0.86853095284652648</v>
      </c>
      <c r="AB24" s="27"/>
    </row>
    <row r="25" spans="1:28" ht="21.75" customHeight="1">
      <c r="A25" s="16" t="s">
        <v>31</v>
      </c>
      <c r="C25" s="89">
        <v>12304704</v>
      </c>
      <c r="D25" s="89"/>
      <c r="E25" s="27"/>
      <c r="F25" s="29">
        <v>47729556020</v>
      </c>
      <c r="G25" s="27"/>
      <c r="H25" s="29">
        <v>60215630248.137604</v>
      </c>
      <c r="I25" s="27"/>
      <c r="J25" s="29">
        <v>0</v>
      </c>
      <c r="K25" s="27"/>
      <c r="L25" s="29">
        <v>0</v>
      </c>
      <c r="M25" s="27"/>
      <c r="N25" s="29">
        <v>-11929085</v>
      </c>
      <c r="O25" s="27"/>
      <c r="P25" s="29">
        <v>52813807731</v>
      </c>
      <c r="Q25" s="27"/>
      <c r="R25" s="29">
        <v>375619</v>
      </c>
      <c r="S25" s="27"/>
      <c r="T25" s="29">
        <v>4800</v>
      </c>
      <c r="U25" s="27"/>
      <c r="V25" s="29">
        <v>1457014160</v>
      </c>
      <c r="W25" s="27"/>
      <c r="X25" s="29">
        <f>VLOOKUP(A25,[1]Sheet2!$A:$B,2,0)</f>
        <v>1789034232</v>
      </c>
      <c r="Z25" s="32">
        <f t="shared" si="0"/>
        <v>7.4613989776424278E-2</v>
      </c>
      <c r="AB25" s="27"/>
    </row>
    <row r="26" spans="1:28" ht="21.75" customHeight="1">
      <c r="A26" s="16" t="s">
        <v>32</v>
      </c>
      <c r="C26" s="89">
        <v>4900000</v>
      </c>
      <c r="D26" s="89"/>
      <c r="E26" s="27"/>
      <c r="F26" s="29">
        <v>83019970794</v>
      </c>
      <c r="G26" s="27"/>
      <c r="H26" s="29">
        <v>86895874800</v>
      </c>
      <c r="I26" s="27"/>
      <c r="J26" s="29">
        <v>4019397</v>
      </c>
      <c r="K26" s="27"/>
      <c r="L26" s="29">
        <v>72559296121</v>
      </c>
      <c r="M26" s="27"/>
      <c r="N26" s="29">
        <v>0</v>
      </c>
      <c r="O26" s="27"/>
      <c r="P26" s="29">
        <v>0</v>
      </c>
      <c r="Q26" s="27"/>
      <c r="R26" s="29">
        <v>8919397</v>
      </c>
      <c r="S26" s="27"/>
      <c r="T26" s="29">
        <v>16470</v>
      </c>
      <c r="U26" s="27"/>
      <c r="V26" s="29">
        <v>155579266915</v>
      </c>
      <c r="W26" s="27"/>
      <c r="X26" s="29">
        <f>VLOOKUP(A26,[1]Sheet2!$A:$B,2,0)</f>
        <v>145766912507</v>
      </c>
      <c r="Z26" s="32">
        <f t="shared" si="0"/>
        <v>6.0793978812688421</v>
      </c>
      <c r="AB26" s="27"/>
    </row>
    <row r="27" spans="1:28" ht="21.75" customHeight="1">
      <c r="A27" s="16" t="s">
        <v>33</v>
      </c>
      <c r="C27" s="89">
        <v>33579476</v>
      </c>
      <c r="D27" s="89"/>
      <c r="E27" s="27"/>
      <c r="F27" s="29">
        <v>45956632250</v>
      </c>
      <c r="G27" s="27"/>
      <c r="H27" s="29">
        <v>41490939900.4254</v>
      </c>
      <c r="I27" s="27"/>
      <c r="J27" s="29">
        <v>0</v>
      </c>
      <c r="K27" s="27"/>
      <c r="L27" s="29">
        <v>0</v>
      </c>
      <c r="M27" s="27"/>
      <c r="N27" s="29">
        <v>-33579476</v>
      </c>
      <c r="O27" s="27"/>
      <c r="P27" s="29">
        <v>21225589320</v>
      </c>
      <c r="Q27" s="27"/>
      <c r="R27" s="29">
        <v>0</v>
      </c>
      <c r="S27" s="27"/>
      <c r="T27" s="29">
        <v>0</v>
      </c>
      <c r="U27" s="27"/>
      <c r="V27" s="29">
        <v>0</v>
      </c>
      <c r="W27" s="27"/>
      <c r="X27" s="29">
        <v>0</v>
      </c>
      <c r="Z27" s="32">
        <f t="shared" si="0"/>
        <v>0</v>
      </c>
      <c r="AB27" s="27"/>
    </row>
    <row r="28" spans="1:28" ht="21.75" customHeight="1">
      <c r="A28" s="16" t="s">
        <v>34</v>
      </c>
      <c r="C28" s="89">
        <v>600000</v>
      </c>
      <c r="D28" s="89"/>
      <c r="E28" s="27"/>
      <c r="F28" s="29">
        <v>18614257964</v>
      </c>
      <c r="G28" s="27"/>
      <c r="H28" s="29">
        <v>23672306700</v>
      </c>
      <c r="I28" s="27"/>
      <c r="J28" s="29">
        <v>0</v>
      </c>
      <c r="K28" s="27"/>
      <c r="L28" s="29">
        <v>0</v>
      </c>
      <c r="M28" s="27"/>
      <c r="N28" s="29">
        <v>0</v>
      </c>
      <c r="O28" s="27"/>
      <c r="P28" s="29">
        <v>0</v>
      </c>
      <c r="Q28" s="27"/>
      <c r="R28" s="29">
        <v>600000</v>
      </c>
      <c r="S28" s="27"/>
      <c r="T28" s="29">
        <v>39560</v>
      </c>
      <c r="U28" s="27"/>
      <c r="V28" s="29">
        <v>18614257964</v>
      </c>
      <c r="W28" s="27"/>
      <c r="X28" s="29">
        <f>VLOOKUP(A28,[1]Sheet2!$A:$B,2,0)</f>
        <v>23552520720</v>
      </c>
      <c r="Z28" s="32">
        <f t="shared" si="0"/>
        <v>0.98228838150655406</v>
      </c>
      <c r="AB28" s="27"/>
    </row>
    <row r="29" spans="1:28" ht="21.75" customHeight="1">
      <c r="A29" s="16" t="s">
        <v>35</v>
      </c>
      <c r="C29" s="89">
        <v>67848870</v>
      </c>
      <c r="D29" s="89"/>
      <c r="E29" s="27"/>
      <c r="F29" s="29">
        <v>547105491346</v>
      </c>
      <c r="G29" s="27"/>
      <c r="H29" s="29">
        <v>557097097786.10999</v>
      </c>
      <c r="I29" s="27"/>
      <c r="J29" s="29">
        <v>6231016</v>
      </c>
      <c r="K29" s="27"/>
      <c r="L29" s="29">
        <v>56457177342</v>
      </c>
      <c r="M29" s="27"/>
      <c r="N29" s="29">
        <v>-9000000</v>
      </c>
      <c r="O29" s="27"/>
      <c r="P29" s="29">
        <v>80959878676</v>
      </c>
      <c r="Q29" s="27"/>
      <c r="R29" s="29">
        <v>65079886</v>
      </c>
      <c r="S29" s="27"/>
      <c r="T29" s="29">
        <v>8890</v>
      </c>
      <c r="U29" s="27"/>
      <c r="V29" s="29">
        <v>530552144394</v>
      </c>
      <c r="W29" s="27"/>
      <c r="X29" s="29">
        <f>VLOOKUP(A29,[1]Sheet2!$A:$B,2,0)</f>
        <v>574087916298</v>
      </c>
      <c r="Z29" s="32">
        <f t="shared" si="0"/>
        <v>23.943080099446462</v>
      </c>
      <c r="AB29" s="27"/>
    </row>
    <row r="30" spans="1:28" ht="21.75" customHeight="1">
      <c r="A30" s="16" t="s">
        <v>36</v>
      </c>
      <c r="C30" s="89">
        <v>1000000</v>
      </c>
      <c r="D30" s="89"/>
      <c r="E30" s="27"/>
      <c r="F30" s="29">
        <v>14585231339</v>
      </c>
      <c r="G30" s="27"/>
      <c r="H30" s="29">
        <v>8031924000</v>
      </c>
      <c r="I30" s="27"/>
      <c r="J30" s="29">
        <v>0</v>
      </c>
      <c r="K30" s="27"/>
      <c r="L30" s="29">
        <v>0</v>
      </c>
      <c r="M30" s="27"/>
      <c r="N30" s="29">
        <v>0</v>
      </c>
      <c r="O30" s="27"/>
      <c r="P30" s="29">
        <v>0</v>
      </c>
      <c r="Q30" s="27"/>
      <c r="R30" s="29">
        <v>1000000</v>
      </c>
      <c r="S30" s="27"/>
      <c r="T30" s="29">
        <v>8440</v>
      </c>
      <c r="U30" s="27"/>
      <c r="V30" s="29">
        <v>14585231339</v>
      </c>
      <c r="W30" s="27"/>
      <c r="X30" s="29">
        <f>VLOOKUP(A30,[1]Sheet2!$A:$B,2,0)</f>
        <v>8374758800</v>
      </c>
      <c r="Z30" s="32">
        <f t="shared" si="0"/>
        <v>0.34928016261860956</v>
      </c>
      <c r="AB30" s="27"/>
    </row>
    <row r="31" spans="1:28" ht="21.75" customHeight="1">
      <c r="A31" s="16" t="s">
        <v>37</v>
      </c>
      <c r="C31" s="89">
        <v>11367341</v>
      </c>
      <c r="D31" s="89"/>
      <c r="E31" s="27"/>
      <c r="F31" s="29">
        <v>34968587102</v>
      </c>
      <c r="G31" s="27"/>
      <c r="H31" s="29">
        <v>44566037786.221199</v>
      </c>
      <c r="I31" s="27"/>
      <c r="J31" s="29">
        <v>4845096</v>
      </c>
      <c r="K31" s="27"/>
      <c r="L31" s="29">
        <v>0</v>
      </c>
      <c r="M31" s="27"/>
      <c r="N31" s="29">
        <v>0</v>
      </c>
      <c r="O31" s="27"/>
      <c r="P31" s="29">
        <v>0</v>
      </c>
      <c r="Q31" s="27"/>
      <c r="R31" s="29">
        <v>16212437</v>
      </c>
      <c r="S31" s="27"/>
      <c r="T31" s="29">
        <v>3007</v>
      </c>
      <c r="U31" s="27"/>
      <c r="V31" s="29">
        <v>34968587102</v>
      </c>
      <c r="W31" s="27"/>
      <c r="X31" s="29">
        <f>VLOOKUP(A31,[1]Sheet2!$A:$B,2,0)</f>
        <v>48373954390</v>
      </c>
      <c r="Z31" s="32">
        <f t="shared" si="0"/>
        <v>2.0174984210702762</v>
      </c>
      <c r="AB31" s="27"/>
    </row>
    <row r="32" spans="1:28" ht="21.75" customHeight="1">
      <c r="A32" s="16" t="s">
        <v>38</v>
      </c>
      <c r="C32" s="89">
        <v>22555535</v>
      </c>
      <c r="D32" s="89"/>
      <c r="E32" s="27"/>
      <c r="F32" s="29">
        <v>46408753696</v>
      </c>
      <c r="G32" s="27"/>
      <c r="H32" s="29">
        <v>36277711239.001503</v>
      </c>
      <c r="I32" s="27"/>
      <c r="J32" s="29">
        <v>6400000</v>
      </c>
      <c r="K32" s="27"/>
      <c r="L32" s="29">
        <v>9939214961</v>
      </c>
      <c r="M32" s="27"/>
      <c r="N32" s="29">
        <v>-4000000</v>
      </c>
      <c r="O32" s="27"/>
      <c r="P32" s="29">
        <v>6427129729</v>
      </c>
      <c r="Q32" s="27"/>
      <c r="R32" s="29">
        <v>24955535</v>
      </c>
      <c r="S32" s="27"/>
      <c r="T32" s="29">
        <v>1660</v>
      </c>
      <c r="U32" s="27"/>
      <c r="V32" s="29">
        <v>48563899927</v>
      </c>
      <c r="W32" s="27"/>
      <c r="X32" s="29">
        <f>VLOOKUP(A32,[1]Sheet2!$A:$B,2,0)</f>
        <v>41105963665</v>
      </c>
      <c r="Z32" s="32">
        <f t="shared" si="0"/>
        <v>1.7143774544892989</v>
      </c>
      <c r="AB32" s="27"/>
    </row>
    <row r="33" spans="1:28" ht="21.75" customHeight="1">
      <c r="A33" s="16" t="s">
        <v>39</v>
      </c>
      <c r="C33" s="89">
        <v>3195513</v>
      </c>
      <c r="D33" s="89"/>
      <c r="E33" s="27"/>
      <c r="F33" s="29">
        <v>182946534996</v>
      </c>
      <c r="G33" s="27"/>
      <c r="H33" s="29">
        <v>214000784630</v>
      </c>
      <c r="I33" s="27"/>
      <c r="J33" s="29">
        <v>373435</v>
      </c>
      <c r="K33" s="27"/>
      <c r="L33" s="29">
        <v>27014742013</v>
      </c>
      <c r="M33" s="27"/>
      <c r="N33" s="29">
        <v>-600000</v>
      </c>
      <c r="O33" s="27"/>
      <c r="P33" s="29">
        <v>37800739566</v>
      </c>
      <c r="Q33" s="27"/>
      <c r="R33" s="29">
        <v>2968948</v>
      </c>
      <c r="S33" s="27"/>
      <c r="T33" s="29">
        <v>65450</v>
      </c>
      <c r="U33" s="27"/>
      <c r="V33" s="29">
        <v>174663265887</v>
      </c>
      <c r="W33" s="27"/>
      <c r="X33" s="29">
        <f>VLOOKUP(A33,[1]Sheet2!$A:$B,2,0)</f>
        <v>192815571191</v>
      </c>
      <c r="Z33" s="32">
        <f t="shared" si="0"/>
        <v>8.0416231284168518</v>
      </c>
      <c r="AB33" s="27"/>
    </row>
    <row r="34" spans="1:28" ht="21.75" customHeight="1">
      <c r="A34" s="16" t="s">
        <v>40</v>
      </c>
      <c r="C34" s="89">
        <v>9028591</v>
      </c>
      <c r="D34" s="89"/>
      <c r="E34" s="27"/>
      <c r="F34" s="29">
        <v>27577761827</v>
      </c>
      <c r="G34" s="27"/>
      <c r="H34" s="29">
        <v>28432390959.086399</v>
      </c>
      <c r="I34" s="27"/>
      <c r="J34" s="29">
        <v>0</v>
      </c>
      <c r="K34" s="27"/>
      <c r="L34" s="29">
        <v>0</v>
      </c>
      <c r="M34" s="27"/>
      <c r="N34" s="29">
        <v>0</v>
      </c>
      <c r="O34" s="27"/>
      <c r="P34" s="29">
        <v>0</v>
      </c>
      <c r="Q34" s="27"/>
      <c r="R34" s="29">
        <v>9028591</v>
      </c>
      <c r="S34" s="27"/>
      <c r="T34" s="29">
        <v>3040</v>
      </c>
      <c r="U34" s="27"/>
      <c r="V34" s="29">
        <v>27577761827</v>
      </c>
      <c r="W34" s="27"/>
      <c r="X34" s="29">
        <f>VLOOKUP(A34,[1]Sheet2!$A:$B,2,0)</f>
        <v>27234751974</v>
      </c>
      <c r="Z34" s="32">
        <f t="shared" si="0"/>
        <v>1.1358606051264686</v>
      </c>
      <c r="AB34" s="27"/>
    </row>
    <row r="35" spans="1:28" ht="21.75" customHeight="1">
      <c r="A35" s="16" t="s">
        <v>41</v>
      </c>
      <c r="C35" s="89">
        <v>392907</v>
      </c>
      <c r="D35" s="89"/>
      <c r="E35" s="27"/>
      <c r="F35" s="29">
        <v>6528136794</v>
      </c>
      <c r="G35" s="27"/>
      <c r="H35" s="29">
        <v>9354132420.2325001</v>
      </c>
      <c r="I35" s="27"/>
      <c r="J35" s="29">
        <v>0</v>
      </c>
      <c r="K35" s="27"/>
      <c r="L35" s="29">
        <v>0</v>
      </c>
      <c r="M35" s="27"/>
      <c r="N35" s="29">
        <v>0</v>
      </c>
      <c r="O35" s="27"/>
      <c r="P35" s="29">
        <v>0</v>
      </c>
      <c r="Q35" s="27"/>
      <c r="R35" s="29">
        <v>392907</v>
      </c>
      <c r="S35" s="27"/>
      <c r="T35" s="29">
        <v>22680</v>
      </c>
      <c r="U35" s="27"/>
      <c r="V35" s="29">
        <v>6528136794</v>
      </c>
      <c r="W35" s="27"/>
      <c r="X35" s="29">
        <f>VLOOKUP(A35,[1]Sheet2!$A:$B,2,0)</f>
        <v>8842247719</v>
      </c>
      <c r="Z35" s="32">
        <f t="shared" si="0"/>
        <v>0.3687773934702871</v>
      </c>
      <c r="AB35" s="27"/>
    </row>
    <row r="36" spans="1:28" ht="21.75" customHeight="1">
      <c r="A36" s="16" t="s">
        <v>42</v>
      </c>
      <c r="C36" s="89">
        <v>1000000</v>
      </c>
      <c r="D36" s="89"/>
      <c r="E36" s="27"/>
      <c r="F36" s="29">
        <v>15637068113</v>
      </c>
      <c r="G36" s="27"/>
      <c r="H36" s="29">
        <v>15705990000</v>
      </c>
      <c r="I36" s="27"/>
      <c r="J36" s="29">
        <v>0</v>
      </c>
      <c r="K36" s="27"/>
      <c r="L36" s="29">
        <v>0</v>
      </c>
      <c r="M36" s="27"/>
      <c r="N36" s="29">
        <v>0</v>
      </c>
      <c r="O36" s="27"/>
      <c r="P36" s="29">
        <v>0</v>
      </c>
      <c r="Q36" s="27"/>
      <c r="R36" s="29">
        <v>1000000</v>
      </c>
      <c r="S36" s="27"/>
      <c r="T36" s="29">
        <v>16540</v>
      </c>
      <c r="U36" s="27"/>
      <c r="V36" s="29">
        <v>15637068113</v>
      </c>
      <c r="W36" s="27"/>
      <c r="X36" s="29">
        <f>VLOOKUP(A36,[1]Sheet2!$A:$B,2,0)</f>
        <v>16412145800</v>
      </c>
      <c r="Z36" s="32">
        <f t="shared" si="0"/>
        <v>0.68448979735921822</v>
      </c>
      <c r="AB36" s="27"/>
    </row>
    <row r="37" spans="1:28" ht="21.75" customHeight="1">
      <c r="A37" s="16" t="s">
        <v>43</v>
      </c>
      <c r="C37" s="89">
        <v>13931385</v>
      </c>
      <c r="D37" s="89"/>
      <c r="E37" s="27"/>
      <c r="F37" s="29">
        <v>88921775623</v>
      </c>
      <c r="G37" s="27"/>
      <c r="H37" s="29">
        <v>69242466296.25</v>
      </c>
      <c r="I37" s="27"/>
      <c r="J37" s="29">
        <v>3474315</v>
      </c>
      <c r="K37" s="27"/>
      <c r="L37" s="29">
        <v>0</v>
      </c>
      <c r="M37" s="27"/>
      <c r="N37" s="29">
        <v>-2125271</v>
      </c>
      <c r="O37" s="27"/>
      <c r="P37" s="29">
        <v>9909706057</v>
      </c>
      <c r="Q37" s="27"/>
      <c r="R37" s="29">
        <v>15280429</v>
      </c>
      <c r="S37" s="27"/>
      <c r="T37" s="29">
        <v>3585</v>
      </c>
      <c r="U37" s="27"/>
      <c r="V37" s="29">
        <v>75356516261</v>
      </c>
      <c r="W37" s="27"/>
      <c r="X37" s="29">
        <f>VLOOKUP(A37,[1]Sheet2!$A:$B,2,0)</f>
        <v>54356885952</v>
      </c>
      <c r="Z37" s="32">
        <f t="shared" si="0"/>
        <v>2.2670243308685825</v>
      </c>
      <c r="AB37" s="27"/>
    </row>
    <row r="38" spans="1:28" ht="21.75" customHeight="1">
      <c r="A38" s="16" t="s">
        <v>44</v>
      </c>
      <c r="C38" s="89">
        <v>1978693</v>
      </c>
      <c r="D38" s="89"/>
      <c r="E38" s="27"/>
      <c r="F38" s="29">
        <v>17936402876</v>
      </c>
      <c r="G38" s="27"/>
      <c r="H38" s="29">
        <v>25078227152.287498</v>
      </c>
      <c r="I38" s="27"/>
      <c r="J38" s="29">
        <v>0</v>
      </c>
      <c r="K38" s="27"/>
      <c r="L38" s="29">
        <v>0</v>
      </c>
      <c r="M38" s="27"/>
      <c r="N38" s="29">
        <v>-9620</v>
      </c>
      <c r="O38" s="27"/>
      <c r="P38" s="29">
        <v>133270317</v>
      </c>
      <c r="Q38" s="27"/>
      <c r="R38" s="29">
        <v>1969073</v>
      </c>
      <c r="S38" s="27"/>
      <c r="T38" s="29">
        <v>13330</v>
      </c>
      <c r="U38" s="27"/>
      <c r="V38" s="29">
        <v>17849199759</v>
      </c>
      <c r="W38" s="27"/>
      <c r="X38" s="29">
        <f>VLOOKUP(A38,[1]Sheet2!$A:$B,2,0)</f>
        <v>26044848035</v>
      </c>
      <c r="Z38" s="32">
        <f t="shared" si="0"/>
        <v>1.0862341202043662</v>
      </c>
      <c r="AB38" s="27"/>
    </row>
    <row r="39" spans="1:28" ht="21.75" customHeight="1">
      <c r="A39" s="16" t="s">
        <v>45</v>
      </c>
      <c r="C39" s="89">
        <v>8141903</v>
      </c>
      <c r="D39" s="89"/>
      <c r="E39" s="27"/>
      <c r="F39" s="29">
        <v>71232357306</v>
      </c>
      <c r="G39" s="27"/>
      <c r="H39" s="29">
        <v>59567855863</v>
      </c>
      <c r="I39" s="27"/>
      <c r="J39" s="29">
        <v>0</v>
      </c>
      <c r="K39" s="27"/>
      <c r="L39" s="29">
        <v>0</v>
      </c>
      <c r="M39" s="27"/>
      <c r="N39" s="29">
        <v>-6380227</v>
      </c>
      <c r="O39" s="27"/>
      <c r="P39" s="29">
        <v>44438688712</v>
      </c>
      <c r="Q39" s="27"/>
      <c r="R39" s="29">
        <v>1761676</v>
      </c>
      <c r="S39" s="27"/>
      <c r="T39" s="29">
        <v>7090</v>
      </c>
      <c r="U39" s="27"/>
      <c r="V39" s="29">
        <v>15412654051</v>
      </c>
      <c r="W39" s="27"/>
      <c r="X39" s="29">
        <f>VLOOKUP(A39,[1]Sheet2!$A:$B,2,0)</f>
        <v>12393732953</v>
      </c>
      <c r="Z39" s="32">
        <f t="shared" si="0"/>
        <v>0.51689668498577657</v>
      </c>
      <c r="AB39" s="27"/>
    </row>
    <row r="40" spans="1:28" ht="21.75" customHeight="1">
      <c r="A40" s="16" t="s">
        <v>46</v>
      </c>
      <c r="C40" s="89">
        <v>16624006</v>
      </c>
      <c r="D40" s="89"/>
      <c r="E40" s="27"/>
      <c r="F40" s="29">
        <v>74250820042</v>
      </c>
      <c r="G40" s="27"/>
      <c r="H40" s="29">
        <v>92210019856</v>
      </c>
      <c r="I40" s="27"/>
      <c r="J40" s="29">
        <v>0</v>
      </c>
      <c r="K40" s="27"/>
      <c r="L40" s="29">
        <v>0</v>
      </c>
      <c r="M40" s="27"/>
      <c r="N40" s="29">
        <v>-1301380</v>
      </c>
      <c r="O40" s="27"/>
      <c r="P40" s="29">
        <v>7572995768</v>
      </c>
      <c r="Q40" s="27"/>
      <c r="R40" s="29">
        <v>15322626</v>
      </c>
      <c r="S40" s="27"/>
      <c r="T40" s="29">
        <v>6130</v>
      </c>
      <c r="U40" s="27"/>
      <c r="V40" s="29">
        <v>68438229974</v>
      </c>
      <c r="W40" s="27"/>
      <c r="X40" s="29">
        <f>VLOOKUP(A40,[1]Sheet2!$A:$B,2,0)</f>
        <v>93201636279</v>
      </c>
      <c r="Z40" s="32">
        <f t="shared" si="0"/>
        <v>3.8870949544062832</v>
      </c>
      <c r="AB40" s="27"/>
    </row>
    <row r="41" spans="1:28" ht="21.75" customHeight="1">
      <c r="A41" s="16" t="s">
        <v>47</v>
      </c>
      <c r="C41" s="89">
        <v>0</v>
      </c>
      <c r="D41" s="89"/>
      <c r="E41" s="27"/>
      <c r="F41" s="29">
        <v>0</v>
      </c>
      <c r="G41" s="27"/>
      <c r="H41" s="29">
        <v>0</v>
      </c>
      <c r="I41" s="27"/>
      <c r="J41" s="29">
        <v>1125000</v>
      </c>
      <c r="K41" s="27"/>
      <c r="L41" s="29">
        <v>10134193500</v>
      </c>
      <c r="M41" s="27"/>
      <c r="N41" s="29">
        <v>-562500</v>
      </c>
      <c r="O41" s="27"/>
      <c r="P41" s="29">
        <v>5927023187</v>
      </c>
      <c r="Q41" s="27"/>
      <c r="R41" s="29">
        <v>562500</v>
      </c>
      <c r="S41" s="27"/>
      <c r="T41" s="29">
        <v>10130</v>
      </c>
      <c r="U41" s="27"/>
      <c r="V41" s="29">
        <v>5067096750</v>
      </c>
      <c r="W41" s="27"/>
      <c r="X41" s="29">
        <f>VLOOKUP(A41,[1]Sheet2!$A:$B,2,0)</f>
        <v>5654078493</v>
      </c>
      <c r="Z41" s="32">
        <f t="shared" si="0"/>
        <v>0.2358106666299957</v>
      </c>
      <c r="AB41" s="27"/>
    </row>
    <row r="42" spans="1:28" ht="21.75" customHeight="1">
      <c r="A42" s="16" t="s">
        <v>48</v>
      </c>
      <c r="C42" s="89">
        <v>0</v>
      </c>
      <c r="D42" s="89"/>
      <c r="E42" s="27"/>
      <c r="F42" s="29">
        <v>0</v>
      </c>
      <c r="G42" s="27"/>
      <c r="H42" s="29">
        <v>0</v>
      </c>
      <c r="I42" s="27"/>
      <c r="J42" s="29">
        <v>502439</v>
      </c>
      <c r="K42" s="27"/>
      <c r="L42" s="29">
        <v>26542656207</v>
      </c>
      <c r="M42" s="27"/>
      <c r="N42" s="29">
        <v>0</v>
      </c>
      <c r="O42" s="27"/>
      <c r="P42" s="29">
        <v>0</v>
      </c>
      <c r="Q42" s="27"/>
      <c r="R42" s="29">
        <v>502439</v>
      </c>
      <c r="S42" s="27"/>
      <c r="T42" s="29">
        <v>46420</v>
      </c>
      <c r="U42" s="27"/>
      <c r="V42" s="29">
        <v>26542656207</v>
      </c>
      <c r="W42" s="27"/>
      <c r="X42" s="29">
        <f>VLOOKUP(A42,[1]Sheet2!$A:$B,2,0)</f>
        <v>23142929901</v>
      </c>
      <c r="Z42" s="32">
        <f t="shared" si="0"/>
        <v>0.96520586590414537</v>
      </c>
      <c r="AB42" s="27"/>
    </row>
    <row r="43" spans="1:28" ht="21.75" customHeight="1">
      <c r="A43" s="16" t="s">
        <v>49</v>
      </c>
      <c r="C43" s="89">
        <v>0</v>
      </c>
      <c r="D43" s="89"/>
      <c r="E43" s="27"/>
      <c r="F43" s="30">
        <v>0</v>
      </c>
      <c r="G43" s="27"/>
      <c r="H43" s="29">
        <v>0</v>
      </c>
      <c r="I43" s="27"/>
      <c r="J43" s="30">
        <v>2283</v>
      </c>
      <c r="K43" s="27"/>
      <c r="L43" s="30">
        <v>11580979</v>
      </c>
      <c r="M43" s="27"/>
      <c r="N43" s="30">
        <v>0</v>
      </c>
      <c r="O43" s="27"/>
      <c r="P43" s="30">
        <v>0</v>
      </c>
      <c r="Q43" s="27"/>
      <c r="R43" s="30">
        <v>2283</v>
      </c>
      <c r="S43" s="27"/>
      <c r="T43" s="29">
        <v>5291</v>
      </c>
      <c r="U43" s="27"/>
      <c r="V43" s="30">
        <v>11580981</v>
      </c>
      <c r="W43" s="27"/>
      <c r="X43" s="29">
        <f>VLOOKUP(A43,[1]Sheet2!$A:$B,2,0)</f>
        <v>11985979</v>
      </c>
      <c r="Z43" s="32">
        <f t="shared" si="0"/>
        <v>4.9989077825897974E-4</v>
      </c>
      <c r="AB43" s="27"/>
    </row>
    <row r="44" spans="1:28" ht="21.75" customHeight="1" thickBot="1">
      <c r="A44" s="24"/>
      <c r="B44" s="24"/>
      <c r="C44" s="91">
        <f>SUM(C9:D43)</f>
        <v>602809117</v>
      </c>
      <c r="D44" s="91"/>
      <c r="E44" s="27"/>
      <c r="F44" s="31">
        <f>SUM(F9:F43)</f>
        <v>2035618720472</v>
      </c>
      <c r="G44" s="27"/>
      <c r="H44" s="31">
        <f>SUM(H9:H43)</f>
        <v>2252923746352.4551</v>
      </c>
      <c r="I44" s="27"/>
      <c r="J44" s="31">
        <f>SUM(J9:J43)</f>
        <v>28127727</v>
      </c>
      <c r="K44" s="27"/>
      <c r="L44" s="31">
        <f>SUM(L9:L43)</f>
        <v>271161814555</v>
      </c>
      <c r="M44" s="27"/>
      <c r="N44" s="31">
        <f>SUM(N9:N43)</f>
        <v>-405045310</v>
      </c>
      <c r="O44" s="27"/>
      <c r="P44" s="31">
        <f>SUM(P9:P43)</f>
        <v>441476930552</v>
      </c>
      <c r="Q44" s="27"/>
      <c r="R44" s="31">
        <f>SUM(R9:R43)</f>
        <v>225891534</v>
      </c>
      <c r="S44" s="27"/>
      <c r="T44" s="29"/>
      <c r="U44" s="27"/>
      <c r="V44" s="31">
        <f>SUM(V9:V43)</f>
        <v>1857290060740</v>
      </c>
      <c r="W44" s="27"/>
      <c r="X44" s="31">
        <f>SUM(X9:X43)</f>
        <v>2073034220023</v>
      </c>
      <c r="Z44" s="15">
        <f>SUM(Z9:Z43)</f>
        <v>86.458577109537259</v>
      </c>
    </row>
    <row r="45" spans="1:28" ht="13.5" thickTop="1"/>
    <row r="46" spans="1:28">
      <c r="V46" s="82"/>
    </row>
    <row r="47" spans="1:28">
      <c r="F47" s="27"/>
      <c r="H47" s="27"/>
      <c r="V47" s="82"/>
    </row>
    <row r="48" spans="1:28">
      <c r="V48" s="82"/>
    </row>
    <row r="49" spans="22:22">
      <c r="V49" s="82"/>
    </row>
  </sheetData>
  <mergeCells count="48">
    <mergeCell ref="C44:D44"/>
    <mergeCell ref="C7:D7"/>
    <mergeCell ref="C6:H6"/>
    <mergeCell ref="A1:Z1"/>
    <mergeCell ref="A2:Z2"/>
    <mergeCell ref="A3:Z3"/>
    <mergeCell ref="A4:Z4"/>
    <mergeCell ref="A5:Z5"/>
    <mergeCell ref="C41:D41"/>
    <mergeCell ref="C42:D42"/>
    <mergeCell ref="C43:D43"/>
    <mergeCell ref="C38:D38"/>
    <mergeCell ref="C39:D39"/>
    <mergeCell ref="C40:D40"/>
    <mergeCell ref="C35:D35"/>
    <mergeCell ref="C36:D36"/>
    <mergeCell ref="C37:D37"/>
    <mergeCell ref="C32:D32"/>
    <mergeCell ref="C33:D33"/>
    <mergeCell ref="C34:D34"/>
    <mergeCell ref="C29:D29"/>
    <mergeCell ref="C30:D30"/>
    <mergeCell ref="C31:D31"/>
    <mergeCell ref="C26:D26"/>
    <mergeCell ref="C27:D27"/>
    <mergeCell ref="C28:D28"/>
    <mergeCell ref="C23:D23"/>
    <mergeCell ref="C24:D24"/>
    <mergeCell ref="C25:D25"/>
    <mergeCell ref="C20:D20"/>
    <mergeCell ref="C21:D21"/>
    <mergeCell ref="C22:D22"/>
    <mergeCell ref="C17:D17"/>
    <mergeCell ref="C18:D18"/>
    <mergeCell ref="C19:D19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J6:P6"/>
    <mergeCell ref="R6:Z6"/>
    <mergeCell ref="J7:L7"/>
    <mergeCell ref="N7:P7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1"/>
  <sheetViews>
    <sheetView rightToLeft="1" view="pageBreakPreview" zoomScale="89" zoomScaleNormal="100" zoomScaleSheetLayoutView="89" workbookViewId="0">
      <selection activeCell="G13" sqref="G13:I13"/>
    </sheetView>
  </sheetViews>
  <sheetFormatPr defaultRowHeight="12.75"/>
  <cols>
    <col min="1" max="1" width="28.140625" style="9" bestFit="1" customWidth="1"/>
    <col min="2" max="2" width="1.28515625" style="9" customWidth="1"/>
    <col min="3" max="3" width="10.5703125" style="9" bestFit="1" customWidth="1"/>
    <col min="4" max="4" width="1.28515625" style="9" customWidth="1"/>
    <col min="5" max="5" width="11.140625" style="9" bestFit="1" customWidth="1"/>
    <col min="6" max="6" width="1.28515625" style="9" customWidth="1"/>
    <col min="7" max="7" width="6.42578125" style="9" customWidth="1"/>
    <col min="8" max="8" width="1.28515625" style="9" customWidth="1"/>
    <col min="9" max="9" width="11.5703125" style="9" customWidth="1"/>
    <col min="10" max="10" width="1.28515625" style="9" customWidth="1"/>
    <col min="11" max="11" width="9.140625" style="9" customWidth="1"/>
    <col min="12" max="12" width="1.28515625" style="9" customWidth="1"/>
    <col min="13" max="13" width="2.5703125" style="9" customWidth="1"/>
    <col min="14" max="14" width="1.28515625" style="9" customWidth="1"/>
    <col min="15" max="15" width="9.140625" style="9" customWidth="1"/>
    <col min="16" max="16" width="1.28515625" style="9" customWidth="1"/>
    <col min="17" max="17" width="2.5703125" style="9" customWidth="1"/>
    <col min="18" max="20" width="1.28515625" style="9" customWidth="1"/>
    <col min="21" max="21" width="6.42578125" style="9" customWidth="1"/>
    <col min="22" max="22" width="1.28515625" style="9" customWidth="1"/>
    <col min="23" max="23" width="2.5703125" style="9" customWidth="1"/>
    <col min="24" max="26" width="1.28515625" style="9" customWidth="1"/>
    <col min="27" max="27" width="6.42578125" style="9" customWidth="1"/>
    <col min="28" max="28" width="1.28515625" style="9" customWidth="1"/>
    <col min="29" max="29" width="2.5703125" style="9" customWidth="1"/>
    <col min="30" max="32" width="1.28515625" style="9" customWidth="1"/>
    <col min="33" max="33" width="9.140625" style="9" customWidth="1"/>
    <col min="34" max="34" width="1.28515625" style="9" customWidth="1"/>
    <col min="35" max="35" width="2.5703125" style="9" customWidth="1"/>
    <col min="36" max="36" width="1.28515625" style="9" customWidth="1"/>
    <col min="37" max="37" width="9.140625" style="9" customWidth="1"/>
    <col min="38" max="38" width="1.28515625" style="9" customWidth="1"/>
    <col min="39" max="39" width="6.42578125" style="9" customWidth="1"/>
    <col min="40" max="40" width="1.28515625" style="9" customWidth="1"/>
    <col min="41" max="41" width="9.140625" style="9" customWidth="1"/>
    <col min="42" max="42" width="1.28515625" style="9" customWidth="1"/>
    <col min="43" max="43" width="2.5703125" style="9" customWidth="1"/>
    <col min="44" max="44" width="1.28515625" style="9" customWidth="1"/>
    <col min="45" max="45" width="11.7109375" style="9" customWidth="1"/>
    <col min="46" max="47" width="1.28515625" style="9" customWidth="1"/>
    <col min="48" max="48" width="10.42578125" style="9" bestFit="1" customWidth="1"/>
    <col min="49" max="49" width="7.7109375" style="9" customWidth="1"/>
    <col min="50" max="50" width="0.28515625" style="9" customWidth="1"/>
    <col min="51" max="16384" width="9.140625" style="9"/>
  </cols>
  <sheetData>
    <row r="1" spans="1:4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2" spans="1:49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</row>
    <row r="3" spans="1:4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</row>
    <row r="4" spans="1:49" ht="14.45" customHeight="1"/>
    <row r="5" spans="1:49" ht="14.45" customHeight="1">
      <c r="A5" s="98" t="s">
        <v>51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</row>
    <row r="6" spans="1:49" ht="14.45" customHeight="1">
      <c r="I6" s="87" t="s">
        <v>3</v>
      </c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C6" s="87" t="s">
        <v>5</v>
      </c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</row>
    <row r="7" spans="1:49" ht="14.45" customHeight="1"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9" ht="14.45" customHeight="1">
      <c r="A8" s="87" t="s">
        <v>52</v>
      </c>
      <c r="B8" s="87"/>
      <c r="C8" s="87"/>
      <c r="D8" s="87"/>
      <c r="E8" s="87"/>
      <c r="F8" s="87"/>
      <c r="G8" s="87"/>
      <c r="I8" s="87" t="s">
        <v>53</v>
      </c>
      <c r="J8" s="87"/>
      <c r="K8" s="87"/>
      <c r="M8" s="87" t="s">
        <v>54</v>
      </c>
      <c r="N8" s="87"/>
      <c r="O8" s="87"/>
      <c r="Q8" s="87" t="s">
        <v>55</v>
      </c>
      <c r="R8" s="87"/>
      <c r="S8" s="87"/>
      <c r="T8" s="87"/>
      <c r="U8" s="87"/>
      <c r="W8" s="87" t="s">
        <v>56</v>
      </c>
      <c r="X8" s="87"/>
      <c r="Y8" s="87"/>
      <c r="Z8" s="87"/>
      <c r="AA8" s="87"/>
      <c r="AC8" s="87" t="s">
        <v>53</v>
      </c>
      <c r="AD8" s="87"/>
      <c r="AE8" s="87"/>
      <c r="AF8" s="87"/>
      <c r="AG8" s="87"/>
      <c r="AI8" s="87" t="s">
        <v>54</v>
      </c>
      <c r="AJ8" s="87"/>
      <c r="AK8" s="87"/>
      <c r="AM8" s="87" t="s">
        <v>55</v>
      </c>
      <c r="AN8" s="87"/>
      <c r="AO8" s="87"/>
      <c r="AQ8" s="87" t="s">
        <v>56</v>
      </c>
      <c r="AR8" s="87"/>
      <c r="AS8" s="87"/>
    </row>
    <row r="9" spans="1:49" ht="21.75" customHeight="1">
      <c r="A9" s="96" t="s">
        <v>57</v>
      </c>
      <c r="B9" s="96"/>
      <c r="C9" s="96"/>
      <c r="D9" s="96"/>
      <c r="E9" s="96"/>
      <c r="F9" s="96"/>
      <c r="G9" s="96"/>
      <c r="I9" s="95">
        <v>0</v>
      </c>
      <c r="J9" s="95"/>
      <c r="K9" s="95"/>
      <c r="M9" s="95">
        <v>0</v>
      </c>
      <c r="N9" s="95"/>
      <c r="O9" s="95"/>
      <c r="Q9" s="10"/>
      <c r="R9" s="10"/>
      <c r="S9" s="10"/>
      <c r="T9" s="10"/>
      <c r="U9" s="10"/>
      <c r="W9" s="97">
        <v>0</v>
      </c>
      <c r="X9" s="97"/>
      <c r="Y9" s="97"/>
      <c r="Z9" s="97"/>
      <c r="AA9" s="97"/>
      <c r="AC9" s="95">
        <v>2283</v>
      </c>
      <c r="AD9" s="95"/>
      <c r="AE9" s="95"/>
      <c r="AF9" s="95"/>
      <c r="AG9" s="95"/>
      <c r="AI9" s="95">
        <v>6589</v>
      </c>
      <c r="AJ9" s="95"/>
      <c r="AK9" s="95"/>
      <c r="AM9" s="96" t="s">
        <v>58</v>
      </c>
      <c r="AN9" s="96"/>
      <c r="AO9" s="96"/>
      <c r="AQ9" s="97">
        <v>0.26635028321327098</v>
      </c>
      <c r="AR9" s="97"/>
      <c r="AS9" s="97"/>
    </row>
    <row r="10" spans="1:49" ht="14.45" customHeight="1">
      <c r="A10" s="98" t="s">
        <v>59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</row>
    <row r="11" spans="1:49" ht="14.45" customHeight="1">
      <c r="C11" s="87" t="s">
        <v>3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Y11" s="87" t="s">
        <v>5</v>
      </c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</row>
    <row r="12" spans="1:49" ht="14.45" customHeight="1">
      <c r="A12" s="2" t="s">
        <v>52</v>
      </c>
      <c r="C12" s="4" t="s">
        <v>60</v>
      </c>
      <c r="D12" s="10"/>
      <c r="E12" s="4" t="s">
        <v>61</v>
      </c>
      <c r="F12" s="10"/>
      <c r="G12" s="90" t="s">
        <v>62</v>
      </c>
      <c r="H12" s="90"/>
      <c r="I12" s="90"/>
      <c r="J12" s="10"/>
      <c r="K12" s="90" t="s">
        <v>63</v>
      </c>
      <c r="L12" s="90"/>
      <c r="M12" s="90"/>
      <c r="N12" s="10"/>
      <c r="O12" s="90" t="s">
        <v>54</v>
      </c>
      <c r="P12" s="90"/>
      <c r="Q12" s="90"/>
      <c r="R12" s="10"/>
      <c r="S12" s="90" t="s">
        <v>55</v>
      </c>
      <c r="T12" s="90"/>
      <c r="U12" s="90"/>
      <c r="V12" s="90"/>
      <c r="W12" s="90"/>
      <c r="Y12" s="90" t="s">
        <v>60</v>
      </c>
      <c r="Z12" s="90"/>
      <c r="AA12" s="90"/>
      <c r="AB12" s="90"/>
      <c r="AC12" s="90"/>
      <c r="AD12" s="10"/>
      <c r="AE12" s="90" t="s">
        <v>61</v>
      </c>
      <c r="AF12" s="90"/>
      <c r="AG12" s="90"/>
      <c r="AH12" s="90"/>
      <c r="AI12" s="90"/>
      <c r="AJ12" s="10"/>
      <c r="AK12" s="90" t="s">
        <v>62</v>
      </c>
      <c r="AL12" s="90"/>
      <c r="AM12" s="90"/>
      <c r="AN12" s="10"/>
      <c r="AO12" s="90" t="s">
        <v>63</v>
      </c>
      <c r="AP12" s="90"/>
      <c r="AQ12" s="90"/>
      <c r="AR12" s="10"/>
      <c r="AS12" s="90" t="s">
        <v>54</v>
      </c>
      <c r="AT12" s="90"/>
      <c r="AU12" s="10"/>
      <c r="AV12" s="4" t="s">
        <v>55</v>
      </c>
    </row>
    <row r="13" spans="1:49" ht="21.75" customHeight="1">
      <c r="A13" s="33" t="s">
        <v>64</v>
      </c>
      <c r="C13" s="33" t="s">
        <v>65</v>
      </c>
      <c r="E13" s="33" t="s">
        <v>66</v>
      </c>
      <c r="G13" s="96" t="s">
        <v>67</v>
      </c>
      <c r="H13" s="96"/>
      <c r="I13" s="96"/>
      <c r="K13" s="95">
        <v>11000000</v>
      </c>
      <c r="L13" s="95"/>
      <c r="M13" s="95"/>
      <c r="O13" s="95">
        <v>1010</v>
      </c>
      <c r="P13" s="95"/>
      <c r="Q13" s="95"/>
      <c r="S13" s="96" t="s">
        <v>68</v>
      </c>
      <c r="T13" s="96"/>
      <c r="U13" s="96"/>
      <c r="V13" s="96"/>
      <c r="W13" s="96"/>
      <c r="Y13" s="96" t="s">
        <v>65</v>
      </c>
      <c r="Z13" s="96"/>
      <c r="AA13" s="96"/>
      <c r="AB13" s="96"/>
      <c r="AC13" s="96"/>
      <c r="AE13" s="96" t="s">
        <v>67</v>
      </c>
      <c r="AF13" s="96"/>
      <c r="AG13" s="96"/>
      <c r="AH13" s="96"/>
      <c r="AI13" s="96"/>
      <c r="AK13" s="96" t="s">
        <v>67</v>
      </c>
      <c r="AL13" s="96"/>
      <c r="AM13" s="96"/>
      <c r="AO13" s="95">
        <v>0</v>
      </c>
      <c r="AP13" s="95"/>
      <c r="AQ13" s="95"/>
      <c r="AS13" s="95">
        <v>0</v>
      </c>
      <c r="AT13" s="95"/>
      <c r="AV13" s="33" t="s">
        <v>67</v>
      </c>
    </row>
    <row r="14" spans="1:49" ht="21.75" customHeight="1">
      <c r="A14" s="34" t="s">
        <v>69</v>
      </c>
      <c r="C14" s="34" t="s">
        <v>65</v>
      </c>
      <c r="E14" s="34" t="s">
        <v>66</v>
      </c>
      <c r="G14" s="100" t="s">
        <v>67</v>
      </c>
      <c r="H14" s="100"/>
      <c r="I14" s="100"/>
      <c r="K14" s="99">
        <v>22579000</v>
      </c>
      <c r="L14" s="99"/>
      <c r="M14" s="99"/>
      <c r="O14" s="99">
        <v>1110</v>
      </c>
      <c r="P14" s="99"/>
      <c r="Q14" s="99"/>
      <c r="S14" s="100" t="s">
        <v>68</v>
      </c>
      <c r="T14" s="100"/>
      <c r="U14" s="100"/>
      <c r="V14" s="100"/>
      <c r="W14" s="100"/>
      <c r="Y14" s="100" t="s">
        <v>65</v>
      </c>
      <c r="Z14" s="100"/>
      <c r="AA14" s="100"/>
      <c r="AB14" s="100"/>
      <c r="AC14" s="100"/>
      <c r="AE14" s="100" t="s">
        <v>67</v>
      </c>
      <c r="AF14" s="100"/>
      <c r="AG14" s="100"/>
      <c r="AH14" s="100"/>
      <c r="AI14" s="100"/>
      <c r="AK14" s="100" t="s">
        <v>67</v>
      </c>
      <c r="AL14" s="100"/>
      <c r="AM14" s="100"/>
      <c r="AO14" s="99">
        <v>0</v>
      </c>
      <c r="AP14" s="99"/>
      <c r="AQ14" s="99"/>
      <c r="AS14" s="99">
        <v>0</v>
      </c>
      <c r="AT14" s="99"/>
      <c r="AV14" s="34" t="s">
        <v>67</v>
      </c>
    </row>
    <row r="15" spans="1:49" ht="21.75" customHeight="1">
      <c r="A15" s="34" t="s">
        <v>70</v>
      </c>
      <c r="C15" s="34" t="s">
        <v>65</v>
      </c>
      <c r="E15" s="34" t="s">
        <v>66</v>
      </c>
      <c r="G15" s="100" t="s">
        <v>67</v>
      </c>
      <c r="H15" s="100"/>
      <c r="I15" s="100"/>
      <c r="K15" s="99">
        <v>103026000</v>
      </c>
      <c r="L15" s="99"/>
      <c r="M15" s="99"/>
      <c r="O15" s="99">
        <v>500</v>
      </c>
      <c r="P15" s="99"/>
      <c r="Q15" s="99"/>
      <c r="S15" s="100" t="s">
        <v>71</v>
      </c>
      <c r="T15" s="100"/>
      <c r="U15" s="100"/>
      <c r="V15" s="100"/>
      <c r="W15" s="100"/>
      <c r="Y15" s="100" t="s">
        <v>65</v>
      </c>
      <c r="Z15" s="100"/>
      <c r="AA15" s="100"/>
      <c r="AB15" s="100"/>
      <c r="AC15" s="100"/>
      <c r="AE15" s="100" t="s">
        <v>67</v>
      </c>
      <c r="AF15" s="100"/>
      <c r="AG15" s="100"/>
      <c r="AH15" s="100"/>
      <c r="AI15" s="100"/>
      <c r="AK15" s="100" t="s">
        <v>67</v>
      </c>
      <c r="AL15" s="100"/>
      <c r="AM15" s="100"/>
      <c r="AO15" s="99">
        <v>0</v>
      </c>
      <c r="AP15" s="99"/>
      <c r="AQ15" s="99"/>
      <c r="AS15" s="99">
        <v>0</v>
      </c>
      <c r="AT15" s="99"/>
      <c r="AV15" s="34" t="s">
        <v>67</v>
      </c>
    </row>
    <row r="16" spans="1:49" ht="21.75" customHeight="1">
      <c r="A16" s="34" t="s">
        <v>72</v>
      </c>
      <c r="C16" s="34" t="s">
        <v>65</v>
      </c>
      <c r="E16" s="34" t="s">
        <v>66</v>
      </c>
      <c r="G16" s="100" t="s">
        <v>67</v>
      </c>
      <c r="H16" s="100"/>
      <c r="I16" s="100"/>
      <c r="K16" s="99">
        <v>20000000</v>
      </c>
      <c r="L16" s="99"/>
      <c r="M16" s="99"/>
      <c r="O16" s="99">
        <v>1300</v>
      </c>
      <c r="P16" s="99"/>
      <c r="Q16" s="99"/>
      <c r="S16" s="100" t="s">
        <v>73</v>
      </c>
      <c r="T16" s="100"/>
      <c r="U16" s="100"/>
      <c r="V16" s="100"/>
      <c r="W16" s="100"/>
      <c r="Y16" s="100" t="s">
        <v>65</v>
      </c>
      <c r="Z16" s="100"/>
      <c r="AA16" s="100"/>
      <c r="AB16" s="100"/>
      <c r="AC16" s="100"/>
      <c r="AE16" s="100" t="s">
        <v>67</v>
      </c>
      <c r="AF16" s="100"/>
      <c r="AG16" s="100"/>
      <c r="AH16" s="100"/>
      <c r="AI16" s="100"/>
      <c r="AK16" s="100" t="s">
        <v>67</v>
      </c>
      <c r="AL16" s="100"/>
      <c r="AM16" s="100"/>
      <c r="AO16" s="99">
        <v>0</v>
      </c>
      <c r="AP16" s="99"/>
      <c r="AQ16" s="99"/>
      <c r="AS16" s="99">
        <v>0</v>
      </c>
      <c r="AT16" s="99"/>
      <c r="AV16" s="34" t="s">
        <v>67</v>
      </c>
    </row>
    <row r="17" spans="1:48" ht="21.75" customHeight="1">
      <c r="A17" s="34" t="s">
        <v>15</v>
      </c>
      <c r="C17" s="34" t="s">
        <v>65</v>
      </c>
      <c r="E17" s="34" t="s">
        <v>74</v>
      </c>
      <c r="G17" s="100" t="s">
        <v>67</v>
      </c>
      <c r="H17" s="100"/>
      <c r="I17" s="100"/>
      <c r="K17" s="99">
        <v>182670000</v>
      </c>
      <c r="L17" s="99"/>
      <c r="M17" s="99"/>
      <c r="O17" s="99">
        <v>380</v>
      </c>
      <c r="P17" s="99"/>
      <c r="Q17" s="99"/>
      <c r="S17" s="100" t="s">
        <v>71</v>
      </c>
      <c r="T17" s="100"/>
      <c r="U17" s="100"/>
      <c r="V17" s="100"/>
      <c r="W17" s="100"/>
      <c r="Y17" s="100" t="s">
        <v>65</v>
      </c>
      <c r="Z17" s="100"/>
      <c r="AA17" s="100"/>
      <c r="AB17" s="100"/>
      <c r="AC17" s="100"/>
      <c r="AE17" s="100" t="s">
        <v>67</v>
      </c>
      <c r="AF17" s="100"/>
      <c r="AG17" s="100"/>
      <c r="AH17" s="100"/>
      <c r="AI17" s="100"/>
      <c r="AK17" s="100" t="s">
        <v>67</v>
      </c>
      <c r="AL17" s="100"/>
      <c r="AM17" s="100"/>
      <c r="AO17" s="99">
        <v>0</v>
      </c>
      <c r="AP17" s="99"/>
      <c r="AQ17" s="99"/>
      <c r="AS17" s="99">
        <v>0</v>
      </c>
      <c r="AT17" s="99"/>
      <c r="AV17" s="34" t="s">
        <v>67</v>
      </c>
    </row>
    <row r="18" spans="1:48" ht="21.75" customHeight="1">
      <c r="A18" s="34" t="s">
        <v>16</v>
      </c>
      <c r="C18" s="34" t="s">
        <v>65</v>
      </c>
      <c r="E18" s="34" t="s">
        <v>74</v>
      </c>
      <c r="G18" s="100" t="s">
        <v>67</v>
      </c>
      <c r="H18" s="100"/>
      <c r="I18" s="100"/>
      <c r="K18" s="99">
        <v>103132000</v>
      </c>
      <c r="L18" s="99"/>
      <c r="M18" s="99"/>
      <c r="O18" s="99">
        <v>450</v>
      </c>
      <c r="P18" s="99"/>
      <c r="Q18" s="99"/>
      <c r="S18" s="100" t="s">
        <v>71</v>
      </c>
      <c r="T18" s="100"/>
      <c r="U18" s="100"/>
      <c r="V18" s="100"/>
      <c r="W18" s="100"/>
      <c r="Y18" s="100" t="s">
        <v>65</v>
      </c>
      <c r="Z18" s="100"/>
      <c r="AA18" s="100"/>
      <c r="AB18" s="100"/>
      <c r="AC18" s="100"/>
      <c r="AE18" s="100" t="s">
        <v>67</v>
      </c>
      <c r="AF18" s="100"/>
      <c r="AG18" s="100"/>
      <c r="AH18" s="100"/>
      <c r="AI18" s="100"/>
      <c r="AK18" s="100" t="s">
        <v>67</v>
      </c>
      <c r="AL18" s="100"/>
      <c r="AM18" s="100"/>
      <c r="AO18" s="99">
        <v>0</v>
      </c>
      <c r="AP18" s="99"/>
      <c r="AQ18" s="99"/>
      <c r="AS18" s="99">
        <v>0</v>
      </c>
      <c r="AT18" s="99"/>
      <c r="AV18" s="34" t="s">
        <v>67</v>
      </c>
    </row>
    <row r="19" spans="1:48" ht="21.75" customHeight="1">
      <c r="A19" s="34" t="s">
        <v>17</v>
      </c>
      <c r="C19" s="34" t="s">
        <v>65</v>
      </c>
      <c r="E19" s="34" t="s">
        <v>74</v>
      </c>
      <c r="G19" s="100" t="s">
        <v>67</v>
      </c>
      <c r="H19" s="100"/>
      <c r="I19" s="100"/>
      <c r="K19" s="99">
        <v>20000000</v>
      </c>
      <c r="L19" s="99"/>
      <c r="M19" s="99"/>
      <c r="O19" s="99">
        <v>1200</v>
      </c>
      <c r="P19" s="99"/>
      <c r="Q19" s="99"/>
      <c r="S19" s="100" t="s">
        <v>73</v>
      </c>
      <c r="T19" s="100"/>
      <c r="U19" s="100"/>
      <c r="V19" s="100"/>
      <c r="W19" s="100"/>
      <c r="Y19" s="100" t="s">
        <v>65</v>
      </c>
      <c r="Z19" s="100"/>
      <c r="AA19" s="100"/>
      <c r="AB19" s="100"/>
      <c r="AC19" s="100"/>
      <c r="AE19" s="100" t="s">
        <v>67</v>
      </c>
      <c r="AF19" s="100"/>
      <c r="AG19" s="100"/>
      <c r="AH19" s="100"/>
      <c r="AI19" s="100"/>
      <c r="AK19" s="100" t="s">
        <v>67</v>
      </c>
      <c r="AL19" s="100"/>
      <c r="AM19" s="100"/>
      <c r="AO19" s="99">
        <v>0</v>
      </c>
      <c r="AP19" s="99"/>
      <c r="AQ19" s="99"/>
      <c r="AS19" s="99">
        <v>0</v>
      </c>
      <c r="AT19" s="99"/>
      <c r="AV19" s="34" t="s">
        <v>67</v>
      </c>
    </row>
    <row r="20" spans="1:48" ht="21.75" customHeight="1"/>
    <row r="21" spans="1:48" ht="21.75" customHeight="1"/>
    <row r="22" spans="1:48" ht="21.75" customHeight="1"/>
    <row r="23" spans="1:48" ht="21.75" customHeight="1"/>
    <row r="24" spans="1:48" ht="21.75" customHeight="1"/>
    <row r="25" spans="1:48" ht="21.75" customHeight="1"/>
    <row r="26" spans="1:48" ht="21.75" customHeight="1"/>
    <row r="27" spans="1:48" ht="21.75" customHeight="1"/>
    <row r="28" spans="1:48" ht="21.75" customHeight="1"/>
    <row r="29" spans="1:48" ht="21.75" customHeight="1"/>
    <row r="30" spans="1:48" ht="21.75" customHeight="1"/>
    <row r="31" spans="1:48" ht="21.75" customHeight="1"/>
    <row r="32" spans="1:48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</sheetData>
  <mergeCells count="98"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S12:AT12"/>
    <mergeCell ref="G13:I13"/>
    <mergeCell ref="K13:M13"/>
    <mergeCell ref="O13:Q13"/>
    <mergeCell ref="S13:W13"/>
    <mergeCell ref="AE13:AI13"/>
    <mergeCell ref="AK13:AM13"/>
    <mergeCell ref="AO13:AQ13"/>
    <mergeCell ref="Y13:AC13"/>
    <mergeCell ref="A10:AW10"/>
    <mergeCell ref="AS13:AT13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1:AW1"/>
    <mergeCell ref="A2:AW2"/>
    <mergeCell ref="A3:AW3"/>
    <mergeCell ref="A5:AW5"/>
    <mergeCell ref="I6:AA6"/>
    <mergeCell ref="AC6:AS6"/>
    <mergeCell ref="AC8:AG8"/>
    <mergeCell ref="A9:G9"/>
    <mergeCell ref="I9:K9"/>
    <mergeCell ref="M9:O9"/>
    <mergeCell ref="AI8:AK8"/>
    <mergeCell ref="A8:G8"/>
    <mergeCell ref="I8:K8"/>
    <mergeCell ref="M8:O8"/>
    <mergeCell ref="Q8:U8"/>
    <mergeCell ref="W8:AA8"/>
    <mergeCell ref="W9:AA9"/>
    <mergeCell ref="AC9:AG9"/>
    <mergeCell ref="AM8:AO8"/>
    <mergeCell ref="AQ8:AS8"/>
    <mergeCell ref="AI9:AK9"/>
    <mergeCell ref="AM9:AO9"/>
    <mergeCell ref="AQ9:AS9"/>
  </mergeCells>
  <pageMargins left="0.39" right="0.39" top="0.39" bottom="0.39" header="0" footer="0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6"/>
  <sheetViews>
    <sheetView rightToLeft="1" view="pageBreakPreview" topLeftCell="B1" zoomScale="80" zoomScaleNormal="100" zoomScaleSheetLayoutView="80" workbookViewId="0">
      <selection activeCell="AD22" sqref="AC22:AD22"/>
    </sheetView>
  </sheetViews>
  <sheetFormatPr defaultRowHeight="12.75"/>
  <cols>
    <col min="1" max="1" width="60.5703125" bestFit="1" customWidth="1"/>
    <col min="2" max="2" width="1.28515625" customWidth="1"/>
    <col min="3" max="3" width="19.42578125" bestFit="1" customWidth="1"/>
    <col min="4" max="4" width="1.28515625" customWidth="1"/>
    <col min="5" max="5" width="15.5703125" bestFit="1" customWidth="1"/>
    <col min="6" max="6" width="1.28515625" customWidth="1"/>
    <col min="7" max="7" width="16.85546875" bestFit="1" customWidth="1"/>
    <col min="8" max="8" width="1.28515625" customWidth="1"/>
    <col min="9" max="9" width="14.140625" bestFit="1" customWidth="1"/>
    <col min="10" max="10" width="1.28515625" customWidth="1"/>
    <col min="11" max="11" width="13.7109375" bestFit="1" customWidth="1"/>
    <col min="12" max="12" width="1.28515625" customWidth="1"/>
    <col min="13" max="13" width="12.5703125" bestFit="1" customWidth="1"/>
    <col min="14" max="14" width="1.28515625" customWidth="1"/>
    <col min="15" max="15" width="11.85546875" bestFit="1" customWidth="1"/>
    <col min="16" max="16" width="1.28515625" customWidth="1"/>
    <col min="17" max="17" width="14.140625" bestFit="1" customWidth="1"/>
    <col min="18" max="18" width="1.28515625" customWidth="1"/>
    <col min="19" max="19" width="17.28515625" bestFit="1" customWidth="1"/>
    <col min="20" max="20" width="1.28515625" customWidth="1"/>
    <col min="21" max="21" width="16.140625" bestFit="1" customWidth="1"/>
    <col min="22" max="22" width="1.28515625" customWidth="1"/>
    <col min="23" max="23" width="17.7109375" bestFit="1" customWidth="1"/>
    <col min="24" max="24" width="1.28515625" customWidth="1"/>
    <col min="25" max="25" width="14.42578125" bestFit="1" customWidth="1"/>
    <col min="26" max="26" width="1.28515625" customWidth="1"/>
    <col min="27" max="27" width="16.140625" bestFit="1" customWidth="1"/>
    <col min="28" max="28" width="1.28515625" customWidth="1"/>
    <col min="29" max="29" width="11.85546875" bestFit="1" customWidth="1"/>
    <col min="30" max="30" width="1.28515625" customWidth="1"/>
    <col min="31" max="31" width="17.5703125" bestFit="1" customWidth="1"/>
    <col min="32" max="32" width="1.28515625" customWidth="1"/>
    <col min="33" max="33" width="17.28515625" bestFit="1" customWidth="1"/>
    <col min="34" max="34" width="1.28515625" customWidth="1"/>
    <col min="35" max="35" width="20.140625" bestFit="1" customWidth="1"/>
    <col min="36" max="36" width="1.28515625" customWidth="1"/>
    <col min="37" max="37" width="19.85546875" bestFit="1" customWidth="1"/>
    <col min="38" max="38" width="0.28515625" customWidth="1"/>
  </cols>
  <sheetData>
    <row r="1" spans="1:3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</row>
    <row r="2" spans="1:39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</row>
    <row r="3" spans="1:3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</row>
    <row r="4" spans="1:39" ht="14.45" customHeight="1"/>
    <row r="5" spans="1:39" ht="14.45" customHeight="1">
      <c r="A5" s="51" t="s">
        <v>213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9" ht="14.45" customHeight="1">
      <c r="A6" s="101" t="s">
        <v>75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25"/>
      <c r="O6" s="25" t="s">
        <v>3</v>
      </c>
      <c r="P6" s="25"/>
      <c r="Q6" s="25"/>
      <c r="R6" s="25"/>
      <c r="S6" s="25"/>
      <c r="U6" s="25" t="s">
        <v>4</v>
      </c>
      <c r="V6" s="25"/>
      <c r="W6" s="25"/>
      <c r="X6" s="25"/>
      <c r="Y6" s="25"/>
      <c r="Z6" s="25"/>
      <c r="AA6" s="25"/>
      <c r="AC6" s="25" t="s">
        <v>5</v>
      </c>
      <c r="AD6" s="25"/>
      <c r="AE6" s="25"/>
      <c r="AF6" s="25"/>
      <c r="AG6" s="25"/>
      <c r="AH6" s="25"/>
      <c r="AI6" s="25"/>
      <c r="AJ6" s="25"/>
      <c r="AK6" s="25"/>
    </row>
    <row r="7" spans="1:39" ht="14.4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" t="s">
        <v>6</v>
      </c>
      <c r="V7" s="4"/>
      <c r="W7" s="4"/>
      <c r="X7" s="39"/>
      <c r="Y7" s="4" t="s">
        <v>7</v>
      </c>
      <c r="Z7" s="4"/>
      <c r="AA7" s="4"/>
      <c r="AB7" s="40"/>
      <c r="AC7" s="39"/>
      <c r="AD7" s="39"/>
      <c r="AE7" s="39"/>
      <c r="AF7" s="39"/>
      <c r="AG7" s="39"/>
      <c r="AH7" s="39"/>
      <c r="AI7" s="39"/>
      <c r="AJ7" s="39"/>
      <c r="AK7" s="39"/>
    </row>
    <row r="8" spans="1:39" ht="42">
      <c r="A8" s="2" t="s">
        <v>76</v>
      </c>
      <c r="B8" s="40"/>
      <c r="C8" s="2" t="s">
        <v>77</v>
      </c>
      <c r="D8" s="40"/>
      <c r="E8" s="7" t="s">
        <v>78</v>
      </c>
      <c r="F8" s="40"/>
      <c r="G8" s="2" t="s">
        <v>79</v>
      </c>
      <c r="H8" s="40"/>
      <c r="I8" s="2" t="s">
        <v>80</v>
      </c>
      <c r="J8" s="40"/>
      <c r="K8" s="2" t="s">
        <v>81</v>
      </c>
      <c r="L8" s="40"/>
      <c r="M8" s="2" t="s">
        <v>56</v>
      </c>
      <c r="N8" s="40"/>
      <c r="O8" s="2" t="s">
        <v>9</v>
      </c>
      <c r="P8" s="40"/>
      <c r="Q8" s="2" t="s">
        <v>10</v>
      </c>
      <c r="R8" s="40"/>
      <c r="S8" s="2" t="s">
        <v>11</v>
      </c>
      <c r="T8" s="40"/>
      <c r="U8" s="4" t="s">
        <v>9</v>
      </c>
      <c r="V8" s="39"/>
      <c r="W8" s="4" t="s">
        <v>10</v>
      </c>
      <c r="X8" s="40"/>
      <c r="Y8" s="4" t="s">
        <v>9</v>
      </c>
      <c r="Z8" s="39"/>
      <c r="AA8" s="4" t="s">
        <v>12</v>
      </c>
      <c r="AB8" s="40"/>
      <c r="AC8" s="2" t="s">
        <v>9</v>
      </c>
      <c r="AD8" s="40"/>
      <c r="AE8" s="2" t="s">
        <v>13</v>
      </c>
      <c r="AF8" s="40"/>
      <c r="AG8" s="2" t="s">
        <v>10</v>
      </c>
      <c r="AH8" s="40"/>
      <c r="AI8" s="2" t="s">
        <v>11</v>
      </c>
      <c r="AJ8" s="40"/>
      <c r="AK8" s="2" t="s">
        <v>14</v>
      </c>
    </row>
    <row r="9" spans="1:39" ht="21.75" customHeight="1">
      <c r="A9" s="41" t="s">
        <v>82</v>
      </c>
      <c r="B9" s="40"/>
      <c r="C9" s="41" t="s">
        <v>83</v>
      </c>
      <c r="D9" s="40"/>
      <c r="E9" s="41" t="s">
        <v>83</v>
      </c>
      <c r="F9" s="40"/>
      <c r="G9" s="41" t="s">
        <v>84</v>
      </c>
      <c r="H9" s="40"/>
      <c r="I9" s="41" t="s">
        <v>85</v>
      </c>
      <c r="J9" s="40"/>
      <c r="K9" s="42">
        <v>23</v>
      </c>
      <c r="L9" s="40"/>
      <c r="M9" s="42">
        <v>23</v>
      </c>
      <c r="N9" s="40"/>
      <c r="O9" s="43">
        <v>0</v>
      </c>
      <c r="P9" s="40"/>
      <c r="Q9" s="43">
        <v>0</v>
      </c>
      <c r="R9" s="40"/>
      <c r="S9" s="43">
        <v>0</v>
      </c>
      <c r="T9" s="40"/>
      <c r="U9" s="43">
        <v>175000</v>
      </c>
      <c r="V9" s="40"/>
      <c r="W9" s="43">
        <v>175087656250</v>
      </c>
      <c r="X9" s="40"/>
      <c r="Y9" s="43">
        <v>0</v>
      </c>
      <c r="Z9" s="40"/>
      <c r="AA9" s="43">
        <v>0</v>
      </c>
      <c r="AB9" s="40"/>
      <c r="AC9" s="43">
        <v>175000</v>
      </c>
      <c r="AD9" s="40"/>
      <c r="AE9" s="43">
        <v>1000000</v>
      </c>
      <c r="AF9" s="40"/>
      <c r="AG9" s="43">
        <v>175087656250</v>
      </c>
      <c r="AH9" s="40"/>
      <c r="AI9" s="43">
        <v>174904843750</v>
      </c>
      <c r="AJ9" s="40"/>
      <c r="AK9" s="45">
        <f>AI9/2397719566211*100</f>
        <v>7.2946330427787949</v>
      </c>
      <c r="AM9" s="50"/>
    </row>
    <row r="10" spans="1:39" ht="21.75" customHeight="1">
      <c r="A10" s="44" t="s">
        <v>86</v>
      </c>
      <c r="B10" s="40"/>
      <c r="C10" s="44" t="s">
        <v>83</v>
      </c>
      <c r="D10" s="40"/>
      <c r="E10" s="44" t="s">
        <v>83</v>
      </c>
      <c r="F10" s="40"/>
      <c r="G10" s="44" t="s">
        <v>87</v>
      </c>
      <c r="H10" s="40"/>
      <c r="I10" s="44" t="s">
        <v>88</v>
      </c>
      <c r="J10" s="40"/>
      <c r="K10" s="45">
        <v>0</v>
      </c>
      <c r="L10" s="40"/>
      <c r="M10" s="45">
        <v>0</v>
      </c>
      <c r="N10" s="40"/>
      <c r="O10" s="46">
        <v>0</v>
      </c>
      <c r="P10" s="40"/>
      <c r="Q10" s="46">
        <v>0</v>
      </c>
      <c r="R10" s="40"/>
      <c r="S10" s="46">
        <v>0</v>
      </c>
      <c r="T10" s="40"/>
      <c r="U10" s="47">
        <v>51190</v>
      </c>
      <c r="V10" s="40"/>
      <c r="W10" s="47">
        <v>28987495325</v>
      </c>
      <c r="X10" s="40"/>
      <c r="Y10" s="47">
        <v>51190</v>
      </c>
      <c r="Z10" s="40"/>
      <c r="AA10" s="47">
        <v>28992795612</v>
      </c>
      <c r="AB10" s="40"/>
      <c r="AC10" s="47">
        <v>0</v>
      </c>
      <c r="AD10" s="40"/>
      <c r="AE10" s="46">
        <v>0</v>
      </c>
      <c r="AF10" s="40"/>
      <c r="AG10" s="47">
        <v>0</v>
      </c>
      <c r="AH10" s="40"/>
      <c r="AI10" s="47">
        <v>0</v>
      </c>
      <c r="AJ10" s="40"/>
      <c r="AK10" s="45">
        <f>AI10/2397719566211*100</f>
        <v>0</v>
      </c>
      <c r="AM10" s="50"/>
    </row>
    <row r="11" spans="1:39" ht="21.75" customHeight="1" thickBot="1">
      <c r="A11" s="26"/>
      <c r="B11" s="40"/>
      <c r="C11" s="46"/>
      <c r="D11" s="40"/>
      <c r="E11" s="46"/>
      <c r="F11" s="40"/>
      <c r="G11" s="46"/>
      <c r="H11" s="40"/>
      <c r="I11" s="46"/>
      <c r="J11" s="40"/>
      <c r="K11" s="46"/>
      <c r="L11" s="40"/>
      <c r="M11" s="46"/>
      <c r="N11" s="40"/>
      <c r="O11" s="46"/>
      <c r="P11" s="40"/>
      <c r="Q11" s="46"/>
      <c r="R11" s="40"/>
      <c r="S11" s="46"/>
      <c r="T11" s="40"/>
      <c r="U11" s="48">
        <v>226190</v>
      </c>
      <c r="V11" s="40"/>
      <c r="W11" s="48">
        <v>204075151575</v>
      </c>
      <c r="X11" s="40"/>
      <c r="Y11" s="48">
        <v>51190</v>
      </c>
      <c r="Z11" s="40"/>
      <c r="AA11" s="48">
        <v>28992795612</v>
      </c>
      <c r="AB11" s="40"/>
      <c r="AC11" s="48">
        <v>175000</v>
      </c>
      <c r="AD11" s="40"/>
      <c r="AE11" s="46"/>
      <c r="AF11" s="40"/>
      <c r="AG11" s="48">
        <v>175087656250</v>
      </c>
      <c r="AH11" s="40"/>
      <c r="AI11" s="48">
        <v>174904843750</v>
      </c>
      <c r="AJ11" s="40"/>
      <c r="AK11" s="49">
        <f>SUM(AK9:AK10)</f>
        <v>7.2946330427787949</v>
      </c>
    </row>
    <row r="12" spans="1:39" ht="13.5" thickTop="1"/>
    <row r="14" spans="1:39">
      <c r="AG14" s="50"/>
    </row>
    <row r="15" spans="1:39">
      <c r="AG15" s="50"/>
    </row>
    <row r="16" spans="1:39">
      <c r="AG16" s="50"/>
      <c r="AI16" s="84"/>
    </row>
  </sheetData>
  <mergeCells count="4">
    <mergeCell ref="A1:AK1"/>
    <mergeCell ref="A2:AK2"/>
    <mergeCell ref="A3:AK3"/>
    <mergeCell ref="A6:M6"/>
  </mergeCells>
  <pageMargins left="0.39" right="0.39" top="0.39" bottom="0.39" header="0" footer="0"/>
  <pageSetup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3"/>
  <sheetViews>
    <sheetView rightToLeft="1" view="pageBreakPreview" zoomScale="160" zoomScaleNormal="100" zoomScaleSheetLayoutView="160" workbookViewId="0">
      <selection activeCell="I12" sqref="C12:I14"/>
    </sheetView>
  </sheetViews>
  <sheetFormatPr defaultRowHeight="12.75"/>
  <cols>
    <col min="1" max="1" width="37.7109375" bestFit="1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4.855468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4.45" customHeight="1"/>
    <row r="5" spans="1:11" ht="14.45" customHeight="1">
      <c r="A5" s="51" t="s">
        <v>214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4.45" customHeight="1">
      <c r="C6" s="2" t="s">
        <v>3</v>
      </c>
      <c r="E6" s="101" t="s">
        <v>4</v>
      </c>
      <c r="F6" s="101"/>
      <c r="G6" s="101"/>
      <c r="I6" s="2" t="s">
        <v>5</v>
      </c>
    </row>
    <row r="7" spans="1:11" ht="14.45" customHeight="1">
      <c r="A7" s="25" t="s">
        <v>89</v>
      </c>
      <c r="C7" s="2" t="s">
        <v>90</v>
      </c>
      <c r="E7" s="2" t="s">
        <v>91</v>
      </c>
      <c r="G7" s="2" t="s">
        <v>92</v>
      </c>
      <c r="I7" s="2" t="s">
        <v>90</v>
      </c>
      <c r="K7" s="2" t="s">
        <v>14</v>
      </c>
    </row>
    <row r="8" spans="1:11" ht="21.75" customHeight="1">
      <c r="A8" s="17" t="s">
        <v>215</v>
      </c>
      <c r="C8" s="43">
        <v>29972208</v>
      </c>
      <c r="D8" s="40"/>
      <c r="E8" s="43">
        <v>122653</v>
      </c>
      <c r="F8" s="40"/>
      <c r="G8" s="43">
        <v>0</v>
      </c>
      <c r="H8" s="40"/>
      <c r="I8" s="46">
        <f>C8+E8-G8</f>
        <v>30094861</v>
      </c>
      <c r="K8" s="42">
        <f>I8/2397719566211*100</f>
        <v>1.2551451564270066E-3</v>
      </c>
    </row>
    <row r="9" spans="1:11" ht="21.75" customHeight="1">
      <c r="A9" s="16" t="s">
        <v>216</v>
      </c>
      <c r="C9" s="46">
        <v>51193815515</v>
      </c>
      <c r="D9" s="40">
        <v>0</v>
      </c>
      <c r="E9" s="46">
        <v>290384717648</v>
      </c>
      <c r="F9" s="40">
        <v>0</v>
      </c>
      <c r="G9" s="46">
        <v>305523546619</v>
      </c>
      <c r="H9" s="40">
        <v>0</v>
      </c>
      <c r="I9" s="46">
        <f>C9+E9-G9</f>
        <v>36054986544</v>
      </c>
      <c r="K9" s="45">
        <f>I9/2397719566211*100</f>
        <v>1.5037199117066034</v>
      </c>
    </row>
    <row r="10" spans="1:11" ht="21.75" customHeight="1">
      <c r="A10" s="16" t="s">
        <v>217</v>
      </c>
      <c r="C10" s="46">
        <v>504255</v>
      </c>
      <c r="D10" s="40"/>
      <c r="E10" s="46">
        <v>2072</v>
      </c>
      <c r="F10" s="40"/>
      <c r="G10" s="46">
        <v>0</v>
      </c>
      <c r="H10" s="40"/>
      <c r="I10" s="46">
        <f>C10+E10-G10</f>
        <v>506327</v>
      </c>
      <c r="K10" s="45">
        <f>I10/2397719566211*100</f>
        <v>2.1117023322294692E-5</v>
      </c>
    </row>
    <row r="11" spans="1:11" ht="21.75" customHeight="1" thickBot="1">
      <c r="A11" s="24"/>
      <c r="C11" s="48">
        <f>SUM(C8:C10)</f>
        <v>51224291978</v>
      </c>
      <c r="D11" s="40"/>
      <c r="E11" s="48">
        <f>SUM(E8:E10)</f>
        <v>290384842373</v>
      </c>
      <c r="F11" s="40"/>
      <c r="G11" s="48">
        <f>SUM(G8:G10)</f>
        <v>305523546619</v>
      </c>
      <c r="H11" s="40"/>
      <c r="I11" s="48">
        <f>SUM(I8:I10)</f>
        <v>36085587732</v>
      </c>
      <c r="K11" s="49">
        <f>SUM(K8:K10)</f>
        <v>1.5049961738863527</v>
      </c>
    </row>
    <row r="12" spans="1:11" ht="13.5" thickTop="1">
      <c r="I12" s="50"/>
    </row>
    <row r="13" spans="1:11">
      <c r="C13" s="50"/>
      <c r="I13" s="50"/>
    </row>
  </sheetData>
  <mergeCells count="4">
    <mergeCell ref="E6:G6"/>
    <mergeCell ref="A1:K1"/>
    <mergeCell ref="A2:K2"/>
    <mergeCell ref="A3:K3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"/>
  <sheetViews>
    <sheetView rightToLeft="1" view="pageBreakPreview" zoomScale="112" zoomScaleNormal="100" zoomScaleSheetLayoutView="112" workbookViewId="0">
      <selection activeCell="F14" sqref="F14:F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4.42578125" hidden="1" customWidth="1"/>
  </cols>
  <sheetData>
    <row r="1" spans="1:1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3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3" ht="14.45" customHeight="1"/>
    <row r="5" spans="1:13" ht="29.1" customHeight="1">
      <c r="A5" s="1" t="s">
        <v>94</v>
      </c>
      <c r="B5" s="98" t="s">
        <v>95</v>
      </c>
      <c r="C5" s="98"/>
      <c r="D5" s="98"/>
      <c r="E5" s="98"/>
      <c r="F5" s="98"/>
      <c r="G5" s="98"/>
      <c r="H5" s="98"/>
      <c r="I5" s="98"/>
      <c r="J5" s="98"/>
    </row>
    <row r="6" spans="1:13" ht="14.45" customHeight="1"/>
    <row r="7" spans="1:13" ht="14.45" customHeight="1">
      <c r="A7" s="87" t="s">
        <v>96</v>
      </c>
      <c r="B7" s="87"/>
      <c r="D7" s="2" t="s">
        <v>97</v>
      </c>
      <c r="F7" s="2" t="s">
        <v>90</v>
      </c>
      <c r="H7" s="2" t="s">
        <v>98</v>
      </c>
      <c r="J7" s="2" t="s">
        <v>99</v>
      </c>
    </row>
    <row r="8" spans="1:13" ht="21.75" customHeight="1">
      <c r="A8" s="103" t="s">
        <v>100</v>
      </c>
      <c r="B8" s="103"/>
      <c r="C8" s="40"/>
      <c r="D8" s="41" t="s">
        <v>101</v>
      </c>
      <c r="E8" s="40"/>
      <c r="F8" s="43">
        <f>'درآمد سرمایه گذاری در سهام'!S114</f>
        <v>153800515144</v>
      </c>
      <c r="G8" s="40"/>
      <c r="H8" s="45">
        <f>F8/$F$12*100</f>
        <v>97.646584364869156</v>
      </c>
      <c r="I8" s="40"/>
      <c r="J8" s="45">
        <f>F8/2397719566211*100</f>
        <v>6.4144496842490835</v>
      </c>
      <c r="M8" s="59">
        <f>'درآمد سرمایه گذاری در سهام'!I114</f>
        <v>17081276932</v>
      </c>
    </row>
    <row r="9" spans="1:13" ht="21.75" customHeight="1">
      <c r="A9" s="104" t="s">
        <v>103</v>
      </c>
      <c r="B9" s="104"/>
      <c r="C9" s="40"/>
      <c r="D9" s="44" t="s">
        <v>102</v>
      </c>
      <c r="E9" s="40"/>
      <c r="F9" s="46">
        <f>'درآمد سرمایه گذاری در اوراق'!Q12</f>
        <v>1137301101</v>
      </c>
      <c r="G9" s="40"/>
      <c r="H9" s="45">
        <f>F9/$F$12*100</f>
        <v>0.7220623923338495</v>
      </c>
      <c r="I9" s="40"/>
      <c r="J9" s="45">
        <f>F9/2397719566211*100</f>
        <v>4.7432615432889083E-2</v>
      </c>
      <c r="M9" s="59">
        <f>'درآمد سرمایه گذاری در اوراق'!I12</f>
        <v>1137301101</v>
      </c>
    </row>
    <row r="10" spans="1:13" ht="21.75" customHeight="1">
      <c r="A10" s="104" t="s">
        <v>105</v>
      </c>
      <c r="B10" s="104"/>
      <c r="C10" s="40"/>
      <c r="D10" s="44" t="s">
        <v>104</v>
      </c>
      <c r="E10" s="40"/>
      <c r="F10" s="46">
        <f>'درآمد سپرده بانکی'!G11</f>
        <v>922686154</v>
      </c>
      <c r="G10" s="40"/>
      <c r="H10" s="45">
        <f>F10/$F$12*100</f>
        <v>0.58580526401034283</v>
      </c>
      <c r="I10" s="40"/>
      <c r="J10" s="45">
        <f t="shared" ref="J10:J11" si="0">F10/2397719566211*100</f>
        <v>3.8481821102126473E-2</v>
      </c>
      <c r="M10" s="50">
        <f>'درآمد سپرده بانکی'!C11</f>
        <v>1238251</v>
      </c>
    </row>
    <row r="11" spans="1:13" ht="21.75" customHeight="1">
      <c r="A11" s="104" t="s">
        <v>107</v>
      </c>
      <c r="B11" s="104"/>
      <c r="C11" s="40"/>
      <c r="D11" s="44" t="s">
        <v>106</v>
      </c>
      <c r="E11" s="40"/>
      <c r="F11" s="47">
        <f>'سایر درآمدها'!E10</f>
        <v>1646814569</v>
      </c>
      <c r="G11" s="40"/>
      <c r="H11" s="45">
        <f>F11/$F$12*100</f>
        <v>1.045547978786646</v>
      </c>
      <c r="I11" s="40"/>
      <c r="J11" s="45">
        <f t="shared" si="0"/>
        <v>6.8682534530190339E-2</v>
      </c>
      <c r="M11" s="50">
        <f>'سایر درآمدها'!C10</f>
        <v>88615490</v>
      </c>
    </row>
    <row r="12" spans="1:13" ht="21.75" customHeight="1" thickBot="1">
      <c r="A12" s="102"/>
      <c r="B12" s="102"/>
      <c r="C12" s="40"/>
      <c r="D12" s="46"/>
      <c r="E12" s="40"/>
      <c r="F12" s="48">
        <f>SUM(F8:F11)</f>
        <v>157507316968</v>
      </c>
      <c r="G12" s="40"/>
      <c r="H12" s="48">
        <f>SUM(H8:H11)</f>
        <v>100</v>
      </c>
      <c r="I12" s="40"/>
      <c r="J12" s="49">
        <f>SUM(J8:J11)</f>
        <v>6.5690466553142901</v>
      </c>
      <c r="M12" s="59">
        <f>SUM(M8:M11)</f>
        <v>18308431774</v>
      </c>
    </row>
    <row r="13" spans="1:13" ht="13.5" thickTop="1"/>
    <row r="14" spans="1:13">
      <c r="F14" s="50"/>
      <c r="M14" s="50">
        <v>18308431774</v>
      </c>
    </row>
    <row r="15" spans="1:13">
      <c r="F15" s="50"/>
      <c r="M15" s="65">
        <f>M12-M14</f>
        <v>0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16"/>
  <sheetViews>
    <sheetView rightToLeft="1" view="pageBreakPreview" topLeftCell="A109" zoomScale="96" zoomScaleNormal="100" zoomScaleSheetLayoutView="96" workbookViewId="0">
      <selection activeCell="S115" sqref="E115:S119"/>
    </sheetView>
  </sheetViews>
  <sheetFormatPr defaultRowHeight="12.75"/>
  <cols>
    <col min="1" max="1" width="29.85546875" bestFit="1" customWidth="1"/>
    <col min="2" max="2" width="1.28515625" customWidth="1"/>
    <col min="3" max="3" width="14.85546875" bestFit="1" customWidth="1"/>
    <col min="4" max="4" width="1.28515625" customWidth="1"/>
    <col min="5" max="5" width="16.5703125" bestFit="1" customWidth="1"/>
    <col min="6" max="6" width="1.28515625" customWidth="1"/>
    <col min="7" max="7" width="16.5703125" bestFit="1" customWidth="1"/>
    <col min="8" max="8" width="1.28515625" customWidth="1"/>
    <col min="9" max="9" width="16.5703125" bestFit="1" customWidth="1"/>
    <col min="10" max="10" width="1.28515625" customWidth="1"/>
    <col min="11" max="11" width="17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6.7109375" bestFit="1" customWidth="1"/>
    <col min="16" max="16" width="1.28515625" customWidth="1"/>
    <col min="17" max="17" width="17.7109375" bestFit="1" customWidth="1"/>
    <col min="18" max="18" width="1.28515625" customWidth="1"/>
    <col min="19" max="19" width="16.7109375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4.45" customHeight="1"/>
    <row r="5" spans="1:21" ht="14.45" customHeight="1">
      <c r="A5" s="94" t="s">
        <v>264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21" ht="14.45" customHeight="1">
      <c r="C6" s="87" t="s">
        <v>108</v>
      </c>
      <c r="D6" s="87"/>
      <c r="E6" s="87"/>
      <c r="F6" s="87"/>
      <c r="G6" s="87"/>
      <c r="H6" s="87"/>
      <c r="I6" s="87"/>
      <c r="J6" s="87"/>
      <c r="K6" s="87"/>
      <c r="M6" s="87" t="s">
        <v>109</v>
      </c>
      <c r="N6" s="87"/>
      <c r="O6" s="87"/>
      <c r="P6" s="87"/>
      <c r="Q6" s="87"/>
      <c r="R6" s="87"/>
      <c r="S6" s="87"/>
      <c r="T6" s="87"/>
      <c r="U6" s="87"/>
    </row>
    <row r="7" spans="1:21" ht="14.45" customHeight="1">
      <c r="C7" s="3"/>
      <c r="D7" s="3"/>
      <c r="E7" s="3"/>
      <c r="F7" s="3"/>
      <c r="G7" s="3"/>
      <c r="H7" s="3"/>
      <c r="I7" s="90" t="s">
        <v>50</v>
      </c>
      <c r="J7" s="90"/>
      <c r="K7" s="90"/>
      <c r="M7" s="3"/>
      <c r="N7" s="3"/>
      <c r="O7" s="3"/>
      <c r="P7" s="3"/>
      <c r="Q7" s="3"/>
      <c r="R7" s="3"/>
      <c r="S7" s="90" t="s">
        <v>50</v>
      </c>
      <c r="T7" s="90"/>
      <c r="U7" s="90"/>
    </row>
    <row r="8" spans="1:21" ht="14.45" customHeight="1">
      <c r="A8" s="52" t="s">
        <v>110</v>
      </c>
      <c r="C8" s="2" t="s">
        <v>111</v>
      </c>
      <c r="E8" s="2" t="s">
        <v>112</v>
      </c>
      <c r="G8" s="2" t="s">
        <v>113</v>
      </c>
      <c r="I8" s="4" t="s">
        <v>90</v>
      </c>
      <c r="J8" s="3"/>
      <c r="K8" s="4" t="s">
        <v>98</v>
      </c>
      <c r="M8" s="2" t="s">
        <v>111</v>
      </c>
      <c r="O8" s="18" t="s">
        <v>112</v>
      </c>
      <c r="Q8" s="2" t="s">
        <v>113</v>
      </c>
      <c r="S8" s="4" t="s">
        <v>90</v>
      </c>
      <c r="T8" s="3"/>
      <c r="U8" s="4" t="s">
        <v>98</v>
      </c>
    </row>
    <row r="9" spans="1:21" ht="21.75" customHeight="1">
      <c r="A9" s="16" t="s">
        <v>18</v>
      </c>
      <c r="C9" s="62">
        <v>0</v>
      </c>
      <c r="D9" s="62"/>
      <c r="E9" s="62">
        <f>VLOOKUP(A9,'درآمد ناشی از تغییر قیمت اوراق'!A:Q,9,0)</f>
        <v>2163685276</v>
      </c>
      <c r="F9" s="62"/>
      <c r="G9" s="62">
        <f>VLOOKUP(A9,'درآمد ناشی از فروش'!A:Q,9,0)</f>
        <v>-1474409746</v>
      </c>
      <c r="H9" s="62"/>
      <c r="I9" s="62">
        <f>C9+E9+G9</f>
        <v>689275530</v>
      </c>
      <c r="J9" s="62"/>
      <c r="K9" s="66">
        <f>I9/درآمد!$M$12*100</f>
        <v>3.7647983099177695</v>
      </c>
      <c r="L9" s="62"/>
      <c r="M9" s="62">
        <f>VLOOKUP(A9,'درآمد سود سهام'!A:S,15,0)</f>
        <v>1100000000</v>
      </c>
      <c r="N9" s="62"/>
      <c r="O9" s="62">
        <f>VLOOKUP(A9,'درآمد ناشی از تغییر قیمت اوراق'!A:Q,17,0)</f>
        <v>-935628389</v>
      </c>
      <c r="P9" s="62"/>
      <c r="Q9" s="62">
        <f>VLOOKUP(A9,'درآمد ناشی از فروش'!A:Q,17,0)</f>
        <v>-4573692301</v>
      </c>
      <c r="R9" s="62"/>
      <c r="S9" s="62">
        <f>M9+O9+Q9</f>
        <v>-4409320690</v>
      </c>
      <c r="U9" s="66">
        <f>S9/درآمد!$F$12*100</f>
        <v>-2.7994386387115084</v>
      </c>
    </row>
    <row r="10" spans="1:21" ht="21.75" customHeight="1">
      <c r="A10" s="16" t="s">
        <v>43</v>
      </c>
      <c r="C10" s="62">
        <v>0</v>
      </c>
      <c r="D10" s="62"/>
      <c r="E10" s="62">
        <f>VLOOKUP(A10,'درآمد ناشی از تغییر قیمت اوراق'!A:Q,9,0)</f>
        <v>-3380871832</v>
      </c>
      <c r="F10" s="62"/>
      <c r="G10" s="62">
        <f>VLOOKUP(A10,'درآمد ناشی از فروش'!A:Q,9,0)</f>
        <v>-1535686811</v>
      </c>
      <c r="H10" s="62"/>
      <c r="I10" s="62">
        <f t="shared" ref="I10:I73" si="0">C10+E10+G10</f>
        <v>-4916558643</v>
      </c>
      <c r="J10" s="62"/>
      <c r="K10" s="66">
        <f>I10/درآمد!$M$12*100</f>
        <v>-26.854067588585373</v>
      </c>
      <c r="L10" s="62"/>
      <c r="M10" s="62">
        <v>0</v>
      </c>
      <c r="N10" s="62"/>
      <c r="O10" s="62">
        <f>VLOOKUP(A10,'درآمد ناشی از تغییر قیمت اوراق'!A:Q,17,0)</f>
        <v>-9553042399</v>
      </c>
      <c r="P10" s="62"/>
      <c r="Q10" s="62">
        <f>VLOOKUP(A10,'درآمد ناشی از فروش'!A:Q,17,0)</f>
        <v>-9010556412</v>
      </c>
      <c r="R10" s="62"/>
      <c r="S10" s="62">
        <f t="shared" ref="S10:S73" si="1">M10+O10+Q10</f>
        <v>-18563598811</v>
      </c>
      <c r="U10" s="66">
        <f>S10/درآمد!$F$12*100</f>
        <v>-11.78586440830014</v>
      </c>
    </row>
    <row r="11" spans="1:21" ht="21.75" customHeight="1">
      <c r="A11" s="16" t="s">
        <v>30</v>
      </c>
      <c r="C11" s="62">
        <v>0</v>
      </c>
      <c r="D11" s="62"/>
      <c r="E11" s="62">
        <f>VLOOKUP(A11,'درآمد ناشی از تغییر قیمت اوراق'!A:Q,9,0)</f>
        <v>-2044792209</v>
      </c>
      <c r="F11" s="62"/>
      <c r="G11" s="62">
        <f>VLOOKUP(A11,'درآمد ناشی از فروش'!A:Q,9,0)</f>
        <v>806228333</v>
      </c>
      <c r="H11" s="62"/>
      <c r="I11" s="62">
        <f t="shared" si="0"/>
        <v>-1238563876</v>
      </c>
      <c r="J11" s="62"/>
      <c r="K11" s="66">
        <f>I11/درآمد!$M$12*100</f>
        <v>-6.7649916240171803</v>
      </c>
      <c r="L11" s="62"/>
      <c r="M11" s="62">
        <f>VLOOKUP(A11,'درآمد سود سهام'!A:S,15,0)</f>
        <v>4898181250</v>
      </c>
      <c r="N11" s="62"/>
      <c r="O11" s="62">
        <f>VLOOKUP(A11,'درآمد ناشی از تغییر قیمت اوراق'!A:Q,17,0)</f>
        <v>3008213473</v>
      </c>
      <c r="P11" s="62"/>
      <c r="Q11" s="62">
        <f>VLOOKUP(A11,'درآمد ناشی از فروش'!A:Q,17,0)</f>
        <v>911473992</v>
      </c>
      <c r="R11" s="62"/>
      <c r="S11" s="62">
        <f t="shared" si="1"/>
        <v>8817868715</v>
      </c>
      <c r="U11" s="66">
        <f>S11/درآمد!$F$12*100</f>
        <v>5.5983867192604668</v>
      </c>
    </row>
    <row r="12" spans="1:21" ht="21.75" customHeight="1">
      <c r="A12" s="16" t="s">
        <v>45</v>
      </c>
      <c r="C12" s="62">
        <v>0</v>
      </c>
      <c r="D12" s="62"/>
      <c r="E12" s="62">
        <f>VLOOKUP(A12,'درآمد ناشی از تغییر قیمت اوراق'!A:Q,9,0)</f>
        <v>10023470599</v>
      </c>
      <c r="F12" s="62"/>
      <c r="G12" s="62">
        <f>VLOOKUP(A12,'درآمد ناشی از فروش'!A:Q,9,0)</f>
        <v>-12492912809</v>
      </c>
      <c r="H12" s="62"/>
      <c r="I12" s="62">
        <f t="shared" si="0"/>
        <v>-2469442210</v>
      </c>
      <c r="J12" s="62"/>
      <c r="K12" s="66">
        <f>I12/درآمد!$M$12*100</f>
        <v>-13.488005092314248</v>
      </c>
      <c r="L12" s="62"/>
      <c r="M12" s="62">
        <f>VLOOKUP(A12,'درآمد سود سهام'!A:S,15,0)</f>
        <v>13753286400</v>
      </c>
      <c r="N12" s="62"/>
      <c r="O12" s="62">
        <f>VLOOKUP(A12,'درآمد ناشی از تغییر قیمت اوراق'!A:Q,17,0)</f>
        <v>-3399377194</v>
      </c>
      <c r="P12" s="62"/>
      <c r="Q12" s="62">
        <f>VLOOKUP(A12,'درآمد ناشی از فروش'!A:Q,17,0)</f>
        <v>-20337474012</v>
      </c>
      <c r="R12" s="62"/>
      <c r="S12" s="62">
        <f t="shared" si="1"/>
        <v>-9983564806</v>
      </c>
      <c r="U12" s="66">
        <f>S12/درآمد!$F$12*100</f>
        <v>-6.3384768391606299</v>
      </c>
    </row>
    <row r="13" spans="1:21" ht="21.75" customHeight="1">
      <c r="A13" s="16" t="s">
        <v>26</v>
      </c>
      <c r="C13" s="62">
        <v>0</v>
      </c>
      <c r="D13" s="62"/>
      <c r="E13" s="62">
        <f>VLOOKUP(A13,'درآمد ناشی از تغییر قیمت اوراق'!A:Q,9,0)</f>
        <v>-346848196</v>
      </c>
      <c r="F13" s="62"/>
      <c r="G13" s="62">
        <f>VLOOKUP(A13,'درآمد ناشی از فروش'!A:Q,9,0)</f>
        <v>45164809</v>
      </c>
      <c r="H13" s="62"/>
      <c r="I13" s="62">
        <f t="shared" si="0"/>
        <v>-301683387</v>
      </c>
      <c r="J13" s="62"/>
      <c r="K13" s="66">
        <f>I13/درآمد!$M$12*100</f>
        <v>-1.6477838775269864</v>
      </c>
      <c r="L13" s="62"/>
      <c r="M13" s="62">
        <f>VLOOKUP(A13,'درآمد سود سهام'!A:S,15,0)</f>
        <v>9408855008</v>
      </c>
      <c r="N13" s="62"/>
      <c r="O13" s="62">
        <f>VLOOKUP(A13,'درآمد ناشی از تغییر قیمت اوراق'!A:Q,17,0)</f>
        <v>1024295504</v>
      </c>
      <c r="P13" s="62"/>
      <c r="Q13" s="62">
        <f>VLOOKUP(A13,'درآمد ناشی از فروش'!A:Q,17,0)</f>
        <v>-827237357</v>
      </c>
      <c r="R13" s="62"/>
      <c r="S13" s="62">
        <f t="shared" si="1"/>
        <v>9605913155</v>
      </c>
      <c r="U13" s="66">
        <f>S13/درآمد!$F$12*100</f>
        <v>6.098709152001863</v>
      </c>
    </row>
    <row r="14" spans="1:21" ht="21.75" customHeight="1">
      <c r="A14" s="16" t="s">
        <v>44</v>
      </c>
      <c r="C14" s="62">
        <v>0</v>
      </c>
      <c r="D14" s="62"/>
      <c r="E14" s="62">
        <f>VLOOKUP(A14,'درآمد ناشی از تغییر قیمت اوراق'!A:Q,9,0)</f>
        <v>1057052776</v>
      </c>
      <c r="F14" s="62"/>
      <c r="G14" s="62">
        <f>VLOOKUP(A14,'درآمد ناشی از فروش'!A:Q,9,0)</f>
        <v>43636107</v>
      </c>
      <c r="H14" s="62"/>
      <c r="I14" s="62">
        <f t="shared" si="0"/>
        <v>1100688883</v>
      </c>
      <c r="J14" s="62"/>
      <c r="K14" s="66">
        <f>I14/درآمد!$M$12*100</f>
        <v>6.0119233399503944</v>
      </c>
      <c r="L14" s="62"/>
      <c r="M14" s="62">
        <v>0</v>
      </c>
      <c r="N14" s="62"/>
      <c r="O14" s="62">
        <f>VLOOKUP(A14,'درآمد ناشی از تغییر قیمت اوراق'!A:Q,17,0)</f>
        <v>7534765168</v>
      </c>
      <c r="P14" s="62"/>
      <c r="Q14" s="62">
        <f>VLOOKUP(A14,'درآمد ناشی از فروش'!A:Q,17,0)</f>
        <v>466404485</v>
      </c>
      <c r="R14" s="62"/>
      <c r="S14" s="62">
        <f t="shared" si="1"/>
        <v>8001169653</v>
      </c>
      <c r="U14" s="66">
        <f>S14/درآمد!$F$12*100</f>
        <v>5.0798717208963433</v>
      </c>
    </row>
    <row r="15" spans="1:21" ht="21.75" customHeight="1">
      <c r="A15" s="16" t="s">
        <v>35</v>
      </c>
      <c r="C15" s="62">
        <v>0</v>
      </c>
      <c r="D15" s="62"/>
      <c r="E15" s="62">
        <f>VLOOKUP(A15,'درآمد ناشی از تغییر قیمت اوراق'!A:Q,9,0)</f>
        <v>32929848536</v>
      </c>
      <c r="F15" s="62"/>
      <c r="G15" s="62">
        <f>VLOOKUP(A15,'درآمد ناشی از فروش'!A:Q,9,0)</f>
        <v>9048265614</v>
      </c>
      <c r="H15" s="62"/>
      <c r="I15" s="62">
        <f t="shared" si="0"/>
        <v>41978114150</v>
      </c>
      <c r="J15" s="62"/>
      <c r="K15" s="66">
        <f>I15/درآمد!$M$12*100</f>
        <v>229.28295917520128</v>
      </c>
      <c r="L15" s="62"/>
      <c r="M15" s="62">
        <f>VLOOKUP(A15,'درآمد سود سهام'!A:S,15,0)</f>
        <v>34602923700</v>
      </c>
      <c r="N15" s="62"/>
      <c r="O15" s="62">
        <f>VLOOKUP(A15,'درآمد ناشی از تغییر قیمت اوراق'!A:Q,17,0)</f>
        <v>47793395752</v>
      </c>
      <c r="P15" s="62"/>
      <c r="Q15" s="62">
        <f>VLOOKUP(A15,'درآمد ناشی از فروش'!A:Q,17,0)</f>
        <v>11297180413</v>
      </c>
      <c r="R15" s="62"/>
      <c r="S15" s="62">
        <f t="shared" si="1"/>
        <v>93693499865</v>
      </c>
      <c r="U15" s="66">
        <f>S15/درآمد!$F$12*100</f>
        <v>59.485172923131721</v>
      </c>
    </row>
    <row r="16" spans="1:21" ht="21.75" customHeight="1">
      <c r="A16" s="16" t="s">
        <v>23</v>
      </c>
      <c r="C16" s="62">
        <v>0</v>
      </c>
      <c r="D16" s="62"/>
      <c r="E16" s="62">
        <f>VLOOKUP(A16,'درآمد ناشی از تغییر قیمت اوراق'!A:Q,9,0)</f>
        <v>4065202746</v>
      </c>
      <c r="F16" s="62"/>
      <c r="G16" s="62">
        <f>VLOOKUP(A16,'درآمد ناشی از فروش'!A:Q,9,0)</f>
        <v>20422825</v>
      </c>
      <c r="H16" s="62"/>
      <c r="I16" s="62">
        <f t="shared" si="0"/>
        <v>4085625571</v>
      </c>
      <c r="J16" s="62"/>
      <c r="K16" s="66">
        <f>I16/درآمد!$M$12*100</f>
        <v>22.315540847152405</v>
      </c>
      <c r="L16" s="62"/>
      <c r="M16" s="62">
        <f>VLOOKUP(A16,'درآمد سود سهام'!A:S,15,0)</f>
        <v>4397983000</v>
      </c>
      <c r="N16" s="62"/>
      <c r="O16" s="62">
        <f>VLOOKUP(A16,'درآمد ناشی از تغییر قیمت اوراق'!A:Q,17,0)</f>
        <v>-377928905</v>
      </c>
      <c r="P16" s="62"/>
      <c r="Q16" s="62">
        <f>VLOOKUP(A16,'درآمد ناشی از فروش'!A:Q,17,0)</f>
        <v>-22387975</v>
      </c>
      <c r="R16" s="62"/>
      <c r="S16" s="62">
        <f t="shared" si="1"/>
        <v>3997666120</v>
      </c>
      <c r="U16" s="66">
        <f>S16/درآمد!$F$12*100</f>
        <v>2.5380827995515833</v>
      </c>
    </row>
    <row r="17" spans="1:21" ht="21.75" customHeight="1">
      <c r="A17" s="16" t="s">
        <v>31</v>
      </c>
      <c r="C17" s="62">
        <v>0</v>
      </c>
      <c r="D17" s="62"/>
      <c r="E17" s="62">
        <f>VLOOKUP(A17,'درآمد ناشی از تغییر قیمت اوراق'!A:Q,9,0)</f>
        <v>19197345936</v>
      </c>
      <c r="F17" s="62"/>
      <c r="G17" s="62">
        <f>VLOOKUP(A17,'درآمد ناشی از فروش'!A:Q,9,0)</f>
        <v>-24494011584</v>
      </c>
      <c r="H17" s="62"/>
      <c r="I17" s="62">
        <f t="shared" si="0"/>
        <v>-5296665648</v>
      </c>
      <c r="J17" s="62"/>
      <c r="K17" s="66">
        <f>I17/درآمد!$M$12*100</f>
        <v>-28.93019846474154</v>
      </c>
      <c r="L17" s="62"/>
      <c r="M17" s="62">
        <f>VLOOKUP(A17,'درآمد سود سهام'!A:S,15,0)</f>
        <v>6054619800</v>
      </c>
      <c r="N17" s="62"/>
      <c r="O17" s="62">
        <f>VLOOKUP(A17,'درآمد ناشی از تغییر قیمت اوراق'!A:Q,17,0)</f>
        <v>-655162383</v>
      </c>
      <c r="P17" s="62"/>
      <c r="Q17" s="62">
        <f>VLOOKUP(A17,'درآمد ناشی از فروش'!A:Q,17,0)</f>
        <v>-25772504513</v>
      </c>
      <c r="R17" s="62"/>
      <c r="S17" s="62">
        <f t="shared" si="1"/>
        <v>-20373047096</v>
      </c>
      <c r="U17" s="66">
        <f>S17/درآمد!$F$12*100</f>
        <v>-12.934667092411392</v>
      </c>
    </row>
    <row r="18" spans="1:21" ht="21.75" customHeight="1">
      <c r="A18" s="16" t="s">
        <v>29</v>
      </c>
      <c r="C18" s="62">
        <v>0</v>
      </c>
      <c r="D18" s="62"/>
      <c r="E18" s="62">
        <f>VLOOKUP(A18,'درآمد ناشی از تغییر قیمت اوراق'!A:Q,9,0)</f>
        <v>24505271032</v>
      </c>
      <c r="F18" s="62"/>
      <c r="G18" s="62">
        <f>VLOOKUP(A18,'درآمد ناشی از فروش'!A:Q,9,0)</f>
        <v>-20210313320</v>
      </c>
      <c r="H18" s="62"/>
      <c r="I18" s="62">
        <f t="shared" si="0"/>
        <v>4294957712</v>
      </c>
      <c r="J18" s="62"/>
      <c r="K18" s="66">
        <f>I18/درآمد!$M$12*100</f>
        <v>23.458905519692383</v>
      </c>
      <c r="L18" s="62"/>
      <c r="M18" s="62">
        <f>VLOOKUP(A18,'درآمد سود سهام'!A:S,15,0)</f>
        <v>1687021750</v>
      </c>
      <c r="N18" s="62"/>
      <c r="O18" s="62">
        <f>VLOOKUP(A18,'درآمد ناشی از تغییر قیمت اوراق'!A:Q,17,0)</f>
        <v>-962093294</v>
      </c>
      <c r="P18" s="62"/>
      <c r="Q18" s="62">
        <f>VLOOKUP(A18,'درآمد ناشی از فروش'!A:Q,17,0)</f>
        <v>-48853520959</v>
      </c>
      <c r="R18" s="62"/>
      <c r="S18" s="62">
        <f t="shared" si="1"/>
        <v>-48128592503</v>
      </c>
      <c r="U18" s="66">
        <f>S18/درآمد!$F$12*100</f>
        <v>-30.556416952222005</v>
      </c>
    </row>
    <row r="19" spans="1:21" ht="21.75" customHeight="1">
      <c r="A19" s="16" t="s">
        <v>39</v>
      </c>
      <c r="C19" s="62">
        <v>0</v>
      </c>
      <c r="D19" s="62"/>
      <c r="E19" s="62">
        <f>VLOOKUP(A19,'درآمد ناشی از تغییر قیمت اوراق'!A:Q,9,0)</f>
        <v>-10151184037</v>
      </c>
      <c r="F19" s="62"/>
      <c r="G19" s="62">
        <f>VLOOKUP(A19,'درآمد ناشی از فروش'!A:Q,9,0)</f>
        <v>-21771415</v>
      </c>
      <c r="H19" s="62"/>
      <c r="I19" s="62">
        <f t="shared" si="0"/>
        <v>-10172955452</v>
      </c>
      <c r="J19" s="62"/>
      <c r="K19" s="66">
        <f>I19/درآمد!$M$12*100</f>
        <v>-55.564319093930933</v>
      </c>
      <c r="L19" s="62"/>
      <c r="M19" s="62">
        <v>0</v>
      </c>
      <c r="N19" s="62"/>
      <c r="O19" s="62">
        <f>VLOOKUP(A19,'درآمد ناشی از تغییر قیمت اوراق'!A:Q,17,0)</f>
        <v>4540864397</v>
      </c>
      <c r="P19" s="62"/>
      <c r="Q19" s="62">
        <f>VLOOKUP(A19,'درآمد ناشی از فروش'!A:Q,17,0)</f>
        <v>-13506062209</v>
      </c>
      <c r="R19" s="62"/>
      <c r="S19" s="62">
        <f t="shared" si="1"/>
        <v>-8965197812</v>
      </c>
      <c r="U19" s="66">
        <f>S19/درآمد!$F$12*100</f>
        <v>-5.6919246575836322</v>
      </c>
    </row>
    <row r="20" spans="1:21" ht="21.75" customHeight="1">
      <c r="A20" s="16" t="s">
        <v>24</v>
      </c>
      <c r="C20" s="62">
        <v>0</v>
      </c>
      <c r="D20" s="62"/>
      <c r="E20" s="62">
        <f>VLOOKUP(A20,'درآمد ناشی از تغییر قیمت اوراق'!A:Q,9,0)</f>
        <v>-18120887088</v>
      </c>
      <c r="F20" s="62"/>
      <c r="G20" s="62">
        <f>VLOOKUP(A20,'درآمد ناشی از فروش'!A:Q,9,0)</f>
        <v>-84913096</v>
      </c>
      <c r="H20" s="62"/>
      <c r="I20" s="62">
        <f t="shared" si="0"/>
        <v>-18205800184</v>
      </c>
      <c r="J20" s="62"/>
      <c r="K20" s="66">
        <f>I20/درآمد!$M$12*100</f>
        <v>-99.439429923507987</v>
      </c>
      <c r="L20" s="62"/>
      <c r="M20" s="62">
        <f>VLOOKUP(A20,'درآمد سود سهام'!A:S,15,0)</f>
        <v>11856568400</v>
      </c>
      <c r="N20" s="62"/>
      <c r="O20" s="62">
        <f>VLOOKUP(A20,'درآمد ناشی از تغییر قیمت اوراق'!A:Q,17,0)</f>
        <v>-4755773961</v>
      </c>
      <c r="P20" s="62"/>
      <c r="Q20" s="62">
        <f>VLOOKUP(A20,'درآمد ناشی از فروش'!A:Q,17,0)</f>
        <v>3163054925</v>
      </c>
      <c r="R20" s="62"/>
      <c r="S20" s="62">
        <f t="shared" si="1"/>
        <v>10263849364</v>
      </c>
      <c r="U20" s="66">
        <f>S20/درآمد!$F$12*100</f>
        <v>6.516427021663544</v>
      </c>
    </row>
    <row r="21" spans="1:21" ht="21.75" customHeight="1">
      <c r="A21" s="16" t="s">
        <v>47</v>
      </c>
      <c r="C21" s="62">
        <v>0</v>
      </c>
      <c r="D21" s="62"/>
      <c r="E21" s="62">
        <f>VLOOKUP(A21,'درآمد ناشی از تغییر قیمت اوراق'!A:Q,9,0)</f>
        <v>586981743</v>
      </c>
      <c r="F21" s="62"/>
      <c r="G21" s="62">
        <f>VLOOKUP(A21,'درآمد ناشی از فروش'!A:Q,9,0)</f>
        <v>895403250</v>
      </c>
      <c r="H21" s="62"/>
      <c r="I21" s="62">
        <f t="shared" si="0"/>
        <v>1482384993</v>
      </c>
      <c r="J21" s="62"/>
      <c r="K21" s="66">
        <f>I21/درآمد!$M$12*100</f>
        <v>8.0967338508214048</v>
      </c>
      <c r="L21" s="62"/>
      <c r="M21" s="62">
        <v>0</v>
      </c>
      <c r="N21" s="62"/>
      <c r="O21" s="62">
        <f>VLOOKUP(A21,'درآمد ناشی از تغییر قیمت اوراق'!A:Q,17,0)</f>
        <v>586981743</v>
      </c>
      <c r="P21" s="62"/>
      <c r="Q21" s="62">
        <f>VLOOKUP(A21,'درآمد ناشی از فروش'!A:Q,17,0)</f>
        <v>895403250</v>
      </c>
      <c r="R21" s="62"/>
      <c r="S21" s="62">
        <f t="shared" si="1"/>
        <v>1482384993</v>
      </c>
      <c r="U21" s="66">
        <f>S21/درآمد!$F$12*100</f>
        <v>0.9411530978596816</v>
      </c>
    </row>
    <row r="22" spans="1:21" ht="21.75" customHeight="1">
      <c r="A22" s="16" t="s">
        <v>25</v>
      </c>
      <c r="C22" s="62">
        <v>0</v>
      </c>
      <c r="D22" s="62"/>
      <c r="E22" s="62">
        <f>VLOOKUP(A22,'درآمد ناشی از تغییر قیمت اوراق'!A:Q,9,0)</f>
        <v>-1772850268</v>
      </c>
      <c r="F22" s="62"/>
      <c r="G22" s="62">
        <f>VLOOKUP(A22,'درآمد ناشی از فروش'!A:Q,9,0)</f>
        <v>1766696408</v>
      </c>
      <c r="H22" s="62"/>
      <c r="I22" s="62">
        <f t="shared" si="0"/>
        <v>-6153860</v>
      </c>
      <c r="J22" s="62"/>
      <c r="K22" s="66">
        <f>I22/درآمد!$M$12*100</f>
        <v>-3.3612163378947416E-2</v>
      </c>
      <c r="L22" s="62"/>
      <c r="M22" s="62">
        <v>0</v>
      </c>
      <c r="N22" s="62"/>
      <c r="O22" s="62">
        <f>VLOOKUP(A22,'درآمد ناشی از تغییر قیمت اوراق'!A:Q,17,0)</f>
        <v>-190691047</v>
      </c>
      <c r="P22" s="62"/>
      <c r="Q22" s="62">
        <f>VLOOKUP(A22,'درآمد ناشی از فروش'!A:Q,17,0)</f>
        <v>1766696408</v>
      </c>
      <c r="R22" s="62"/>
      <c r="S22" s="62">
        <f t="shared" si="1"/>
        <v>1576005361</v>
      </c>
      <c r="U22" s="66">
        <f>S22/درآمد!$F$12*100</f>
        <v>1.0005918400096863</v>
      </c>
    </row>
    <row r="23" spans="1:21" ht="21.75" customHeight="1">
      <c r="A23" s="16" t="s">
        <v>28</v>
      </c>
      <c r="C23" s="62">
        <v>0</v>
      </c>
      <c r="D23" s="62"/>
      <c r="E23" s="62">
        <f>VLOOKUP(A23,'درآمد ناشی از تغییر قیمت اوراق'!A:Q,9,0)</f>
        <v>-1094289393</v>
      </c>
      <c r="F23" s="62"/>
      <c r="G23" s="62">
        <f>VLOOKUP(A23,'درآمد ناشی از فروش'!A:Q,9,0)</f>
        <v>1364158815</v>
      </c>
      <c r="H23" s="62"/>
      <c r="I23" s="62">
        <f t="shared" si="0"/>
        <v>269869422</v>
      </c>
      <c r="J23" s="62"/>
      <c r="K23" s="66">
        <f>I23/درآمد!$M$12*100</f>
        <v>1.4740171377389322</v>
      </c>
      <c r="L23" s="62"/>
      <c r="M23" s="62">
        <f>VLOOKUP(A23,'درآمد سود سهام'!A:S,15,0)</f>
        <v>23406704000</v>
      </c>
      <c r="N23" s="62"/>
      <c r="O23" s="62">
        <f>VLOOKUP(A23,'درآمد ناشی از تغییر قیمت اوراق'!A:Q,17,0)</f>
        <v>2190792061</v>
      </c>
      <c r="P23" s="62"/>
      <c r="Q23" s="62">
        <f>VLOOKUP(A23,'درآمد ناشی از فروش'!A:Q,17,0)</f>
        <v>-8839884249</v>
      </c>
      <c r="R23" s="62"/>
      <c r="S23" s="62">
        <f t="shared" si="1"/>
        <v>16757611812</v>
      </c>
      <c r="U23" s="66">
        <f>S23/درآمد!$F$12*100</f>
        <v>10.639259264002677</v>
      </c>
    </row>
    <row r="24" spans="1:21" ht="21.75" customHeight="1">
      <c r="A24" s="16" t="s">
        <v>38</v>
      </c>
      <c r="C24" s="62">
        <v>0</v>
      </c>
      <c r="D24" s="62"/>
      <c r="E24" s="62">
        <f>VLOOKUP(A24,'درآمد ناشی از تغییر قیمت اوراق'!A:Q,9,0)</f>
        <v>1188871646</v>
      </c>
      <c r="F24" s="62"/>
      <c r="G24" s="62">
        <f>VLOOKUP(A24,'درآمد ناشی از فروش'!A:Q,9,0)</f>
        <v>165765819</v>
      </c>
      <c r="H24" s="62"/>
      <c r="I24" s="62">
        <f t="shared" si="0"/>
        <v>1354637465</v>
      </c>
      <c r="J24" s="62"/>
      <c r="K24" s="66">
        <f>I24/درآمد!$M$12*100</f>
        <v>7.3989814186255707</v>
      </c>
      <c r="L24" s="62"/>
      <c r="M24" s="62">
        <f>VLOOKUP(A24,'درآمد سود سهام'!A:S,15,0)</f>
        <v>518777305</v>
      </c>
      <c r="N24" s="62"/>
      <c r="O24" s="62">
        <f>VLOOKUP(A24,'درآمد ناشی از تغییر قیمت اوراق'!A:Q,17,0)</f>
        <v>1802030647</v>
      </c>
      <c r="P24" s="62"/>
      <c r="Q24" s="62">
        <f>VLOOKUP(A24,'درآمد ناشی از فروش'!A:Q,17,0)</f>
        <v>-110712618</v>
      </c>
      <c r="R24" s="62"/>
      <c r="S24" s="62">
        <f t="shared" si="1"/>
        <v>2210095334</v>
      </c>
      <c r="U24" s="66">
        <f>S24/درآمد!$F$12*100</f>
        <v>1.40316994571688</v>
      </c>
    </row>
    <row r="25" spans="1:21" ht="21.75" customHeight="1">
      <c r="A25" s="16" t="s">
        <v>46</v>
      </c>
      <c r="C25" s="62">
        <v>0</v>
      </c>
      <c r="D25" s="62"/>
      <c r="E25" s="62">
        <f>VLOOKUP(A25,'درآمد ناشی از تغییر قیمت اوراق'!A:Q,9,0)</f>
        <v>6908503763</v>
      </c>
      <c r="F25" s="62"/>
      <c r="G25" s="62">
        <f>VLOOKUP(A25,'درآمد ناشی از فروش'!A:Q,9,0)</f>
        <v>1701437320</v>
      </c>
      <c r="H25" s="62"/>
      <c r="I25" s="62">
        <f t="shared" si="0"/>
        <v>8609941083</v>
      </c>
      <c r="J25" s="62"/>
      <c r="K25" s="66">
        <f>I25/درآمد!$M$12*100</f>
        <v>47.027190473118893</v>
      </c>
      <c r="L25" s="62"/>
      <c r="M25" s="62">
        <f>VLOOKUP(A25,'درآمد سود سهام'!A:S,15,0)</f>
        <v>11136163500</v>
      </c>
      <c r="N25" s="62"/>
      <c r="O25" s="62">
        <f>VLOOKUP(A25,'درآمد ناشی از تغییر قیمت اوراق'!A:Q,17,0)</f>
        <v>23535396017</v>
      </c>
      <c r="P25" s="62"/>
      <c r="Q25" s="62">
        <f>VLOOKUP(A25,'درآمد ناشی از فروش'!A:Q,17,0)</f>
        <v>2727155602</v>
      </c>
      <c r="R25" s="62"/>
      <c r="S25" s="62">
        <f t="shared" si="1"/>
        <v>37398715119</v>
      </c>
      <c r="U25" s="66">
        <f>S25/درآمد!$F$12*100</f>
        <v>23.744112869752023</v>
      </c>
    </row>
    <row r="26" spans="1:21" ht="21.75" customHeight="1">
      <c r="A26" s="16" t="s">
        <v>33</v>
      </c>
      <c r="C26" s="62">
        <v>0</v>
      </c>
      <c r="D26" s="62"/>
      <c r="E26" s="62">
        <f>VLOOKUP(A26,'درآمد ناشی از تغییر قیمت اوراق'!A:Q,9,0)</f>
        <v>4465692350</v>
      </c>
      <c r="F26" s="62"/>
      <c r="G26" s="62">
        <f>VLOOKUP(A26,'درآمد ناشی از فروش'!A:Q,9,0)</f>
        <v>-1367837333</v>
      </c>
      <c r="H26" s="62"/>
      <c r="I26" s="62">
        <f t="shared" si="0"/>
        <v>3097855017</v>
      </c>
      <c r="J26" s="62"/>
      <c r="K26" s="66">
        <f>I26/درآمد!$M$12*100</f>
        <v>16.920373384460472</v>
      </c>
      <c r="L26" s="62"/>
      <c r="M26" s="62">
        <f>VLOOKUP(A26,'درآمد سود سهام'!A:S,15,0)</f>
        <v>6380100440</v>
      </c>
      <c r="N26" s="62"/>
      <c r="O26" s="62">
        <f>VLOOKUP(A26,'درآمد ناشی از تغییر قیمت اوراق'!A:Q,17,0)</f>
        <v>0</v>
      </c>
      <c r="P26" s="62"/>
      <c r="Q26" s="62">
        <f>VLOOKUP(A26,'درآمد ناشی از فروش'!A:Q,17,0)</f>
        <v>-43045105629</v>
      </c>
      <c r="R26" s="62"/>
      <c r="S26" s="62">
        <f t="shared" si="1"/>
        <v>-36665005189</v>
      </c>
      <c r="U26" s="66">
        <f>S26/درآمد!$F$12*100</f>
        <v>-23.278286935996157</v>
      </c>
    </row>
    <row r="27" spans="1:21" ht="21.75" customHeight="1">
      <c r="A27" s="16" t="s">
        <v>20</v>
      </c>
      <c r="C27" s="62">
        <v>0</v>
      </c>
      <c r="D27" s="62"/>
      <c r="E27" s="62">
        <f>VLOOKUP(A27,'درآمد ناشی از تغییر قیمت اوراق'!A:Q,9,0)</f>
        <v>7704665992</v>
      </c>
      <c r="F27" s="62"/>
      <c r="G27" s="62">
        <f>VLOOKUP(A27,'درآمد ناشی از فروش'!A:Q,9,0)</f>
        <v>843497165</v>
      </c>
      <c r="H27" s="62"/>
      <c r="I27" s="62">
        <f t="shared" si="0"/>
        <v>8548163157</v>
      </c>
      <c r="J27" s="62"/>
      <c r="K27" s="66">
        <f>I27/درآمد!$M$12*100</f>
        <v>46.689761649271013</v>
      </c>
      <c r="L27" s="62"/>
      <c r="M27" s="62">
        <f>VLOOKUP(A27,'درآمد سود سهام'!A:S,15,0)</f>
        <v>23242586000</v>
      </c>
      <c r="N27" s="62"/>
      <c r="O27" s="62">
        <f>VLOOKUP(A27,'درآمد ناشی از تغییر قیمت اوراق'!A:Q,17,0)</f>
        <v>21583990509</v>
      </c>
      <c r="P27" s="62"/>
      <c r="Q27" s="62">
        <f>VLOOKUP(A27,'درآمد ناشی از فروش'!A:Q,17,0)</f>
        <v>1553647477</v>
      </c>
      <c r="R27" s="62"/>
      <c r="S27" s="62">
        <f t="shared" si="1"/>
        <v>46380223986</v>
      </c>
      <c r="U27" s="66">
        <f>S27/درآمد!$F$12*100</f>
        <v>29.446393271636289</v>
      </c>
    </row>
    <row r="28" spans="1:21" ht="21.75" customHeight="1">
      <c r="A28" s="16" t="s">
        <v>114</v>
      </c>
      <c r="C28" s="62">
        <v>0</v>
      </c>
      <c r="D28" s="62"/>
      <c r="E28" s="62">
        <v>0</v>
      </c>
      <c r="F28" s="62"/>
      <c r="G28" s="62">
        <f>VLOOKUP(A28,'درآمد ناشی از فروش'!A:Q,9,0)</f>
        <v>0</v>
      </c>
      <c r="H28" s="62"/>
      <c r="I28" s="62">
        <f t="shared" si="0"/>
        <v>0</v>
      </c>
      <c r="J28" s="62"/>
      <c r="K28" s="66">
        <f>I28/درآمد!$M$12*100</f>
        <v>0</v>
      </c>
      <c r="L28" s="62"/>
      <c r="M28" s="62">
        <v>0</v>
      </c>
      <c r="N28" s="62"/>
      <c r="O28" s="62">
        <v>0</v>
      </c>
      <c r="P28" s="62"/>
      <c r="Q28" s="62">
        <f>VLOOKUP(A28,'درآمد ناشی از فروش'!A:Q,17,0)</f>
        <v>75052261</v>
      </c>
      <c r="R28" s="62"/>
      <c r="S28" s="62">
        <f t="shared" si="1"/>
        <v>75052261</v>
      </c>
      <c r="U28" s="66">
        <f>S28/درآمد!$F$12*100</f>
        <v>4.7650015532451746E-2</v>
      </c>
    </row>
    <row r="29" spans="1:21" ht="21.75" customHeight="1">
      <c r="A29" s="16" t="s">
        <v>115</v>
      </c>
      <c r="C29" s="62">
        <v>0</v>
      </c>
      <c r="D29" s="62"/>
      <c r="E29" s="62">
        <v>0</v>
      </c>
      <c r="F29" s="62"/>
      <c r="G29" s="62">
        <f>VLOOKUP(A29,'درآمد ناشی از فروش'!A:Q,9,0)</f>
        <v>0</v>
      </c>
      <c r="H29" s="62"/>
      <c r="I29" s="62">
        <f t="shared" si="0"/>
        <v>0</v>
      </c>
      <c r="J29" s="62"/>
      <c r="K29" s="66">
        <f>I29/درآمد!$M$12*100</f>
        <v>0</v>
      </c>
      <c r="L29" s="62"/>
      <c r="M29" s="62">
        <f>VLOOKUP(A29,'درآمد سود سهام'!A:S,15,0)</f>
        <v>118597745</v>
      </c>
      <c r="N29" s="62"/>
      <c r="O29" s="62">
        <v>0</v>
      </c>
      <c r="P29" s="62"/>
      <c r="Q29" s="62">
        <f>VLOOKUP(A29,'درآمد ناشی از فروش'!A:Q,17,0)</f>
        <v>-2317738595</v>
      </c>
      <c r="R29" s="62"/>
      <c r="S29" s="62">
        <f t="shared" si="1"/>
        <v>-2199140850</v>
      </c>
      <c r="U29" s="66">
        <f>S29/درآمد!$F$12*100</f>
        <v>-1.3962150408839664</v>
      </c>
    </row>
    <row r="30" spans="1:21" ht="21.75" customHeight="1">
      <c r="A30" s="16" t="s">
        <v>48</v>
      </c>
      <c r="C30" s="62">
        <v>0</v>
      </c>
      <c r="D30" s="62"/>
      <c r="E30" s="62">
        <f>VLOOKUP(A30,'درآمد ناشی از تغییر قیمت اوراق'!A:Q,9,0)</f>
        <v>-3399726306</v>
      </c>
      <c r="F30" s="62"/>
      <c r="G30" s="62">
        <f>VLOOKUP(A30,'درآمد ناشی از فروش'!A:Q,9,0)</f>
        <v>0</v>
      </c>
      <c r="H30" s="62"/>
      <c r="I30" s="62">
        <f t="shared" si="0"/>
        <v>-3399726306</v>
      </c>
      <c r="J30" s="62"/>
      <c r="K30" s="66">
        <f>I30/درآمد!$M$12*100</f>
        <v>-18.569183575995776</v>
      </c>
      <c r="L30" s="62"/>
      <c r="M30" s="62">
        <v>0</v>
      </c>
      <c r="N30" s="62"/>
      <c r="O30" s="62">
        <f>VLOOKUP(A30,'درآمد ناشی از تغییر قیمت اوراق'!A:Q,17,0)</f>
        <v>-3399726306</v>
      </c>
      <c r="P30" s="62"/>
      <c r="Q30" s="62">
        <f>VLOOKUP(A30,'درآمد ناشی از فروش'!A:Q,17,0)</f>
        <v>-2509290685</v>
      </c>
      <c r="R30" s="62"/>
      <c r="S30" s="62">
        <f t="shared" si="1"/>
        <v>-5909016991</v>
      </c>
      <c r="U30" s="66">
        <f>S30/درآمد!$F$12*100</f>
        <v>-3.751582532639107</v>
      </c>
    </row>
    <row r="31" spans="1:21" ht="21.75" customHeight="1">
      <c r="A31" s="16" t="s">
        <v>42</v>
      </c>
      <c r="C31" s="62">
        <v>0</v>
      </c>
      <c r="D31" s="62"/>
      <c r="E31" s="62">
        <f>VLOOKUP(A31,'درآمد ناشی از تغییر قیمت اوراق'!A:Q,9,0)</f>
        <v>706155800</v>
      </c>
      <c r="F31" s="62"/>
      <c r="G31" s="62">
        <f>VLOOKUP(A31,'درآمد ناشی از فروش'!A:Q,9,0)</f>
        <v>0</v>
      </c>
      <c r="H31" s="62"/>
      <c r="I31" s="62">
        <f t="shared" si="0"/>
        <v>706155800</v>
      </c>
      <c r="J31" s="62"/>
      <c r="K31" s="66">
        <f>I31/درآمد!$M$12*100</f>
        <v>3.8569977413511705</v>
      </c>
      <c r="L31" s="62"/>
      <c r="M31" s="62">
        <f>VLOOKUP(A31,'درآمد سود سهام'!A:S,15,0)</f>
        <v>19914239680</v>
      </c>
      <c r="N31" s="62"/>
      <c r="O31" s="62">
        <f>VLOOKUP(A31,'درآمد ناشی از تغییر قیمت اوراق'!A:Q,17,0)</f>
        <v>534356076</v>
      </c>
      <c r="P31" s="62"/>
      <c r="Q31" s="62">
        <f>VLOOKUP(A31,'درآمد ناشی از فروش'!A:Q,17,0)</f>
        <v>-6131315802</v>
      </c>
      <c r="R31" s="62"/>
      <c r="S31" s="62">
        <f t="shared" si="1"/>
        <v>14317279954</v>
      </c>
      <c r="U31" s="66">
        <f>S31/درآمد!$F$12*100</f>
        <v>9.0899141891349551</v>
      </c>
    </row>
    <row r="32" spans="1:21" ht="21.75" customHeight="1">
      <c r="A32" s="16" t="s">
        <v>34</v>
      </c>
      <c r="C32" s="62">
        <v>0</v>
      </c>
      <c r="D32" s="62"/>
      <c r="E32" s="62">
        <f>VLOOKUP(A32,'درآمد ناشی از تغییر قیمت اوراق'!A:Q,9,0)</f>
        <v>-119785980</v>
      </c>
      <c r="F32" s="62"/>
      <c r="G32" s="62">
        <f>VLOOKUP(A32,'درآمد ناشی از فروش'!A:Q,9,0)</f>
        <v>0</v>
      </c>
      <c r="H32" s="62"/>
      <c r="I32" s="62">
        <f t="shared" si="0"/>
        <v>-119785980</v>
      </c>
      <c r="J32" s="62"/>
      <c r="K32" s="66">
        <f>I32/درآمد!$M$12*100</f>
        <v>-0.65426674156827214</v>
      </c>
      <c r="L32" s="62"/>
      <c r="M32" s="62">
        <v>0</v>
      </c>
      <c r="N32" s="62"/>
      <c r="O32" s="62">
        <f>VLOOKUP(A32,'درآمد ناشی از تغییر قیمت اوراق'!A:Q,17,0)</f>
        <v>4938262756</v>
      </c>
      <c r="P32" s="62"/>
      <c r="Q32" s="62">
        <f>VLOOKUP(A32,'درآمد ناشی از فروش'!A:Q,17,0)</f>
        <v>-127626248</v>
      </c>
      <c r="R32" s="62"/>
      <c r="S32" s="62">
        <f t="shared" si="1"/>
        <v>4810636508</v>
      </c>
      <c r="U32" s="66">
        <f>S32/درآمد!$F$12*100</f>
        <v>3.0542304958298248</v>
      </c>
    </row>
    <row r="33" spans="1:21" ht="21.75" customHeight="1">
      <c r="A33" s="16" t="s">
        <v>116</v>
      </c>
      <c r="C33" s="62">
        <v>0</v>
      </c>
      <c r="D33" s="62"/>
      <c r="E33" s="62">
        <v>0</v>
      </c>
      <c r="F33" s="62"/>
      <c r="G33" s="62">
        <f>VLOOKUP(A33,'درآمد ناشی از فروش'!A:Q,9,0)</f>
        <v>0</v>
      </c>
      <c r="H33" s="62"/>
      <c r="I33" s="62">
        <f t="shared" si="0"/>
        <v>0</v>
      </c>
      <c r="J33" s="62"/>
      <c r="K33" s="66">
        <f>I33/درآمد!$M$12*100</f>
        <v>0</v>
      </c>
      <c r="L33" s="62"/>
      <c r="M33" s="62">
        <f>VLOOKUP(A33,'درآمد سود سهام'!A:S,15,0)</f>
        <v>1321140</v>
      </c>
      <c r="N33" s="62"/>
      <c r="O33" s="62">
        <v>0</v>
      </c>
      <c r="P33" s="62"/>
      <c r="Q33" s="62">
        <f>VLOOKUP(A33,'درآمد ناشی از فروش'!A:Q,17,0)</f>
        <v>20498</v>
      </c>
      <c r="R33" s="62"/>
      <c r="S33" s="62">
        <f t="shared" si="1"/>
        <v>1341638</v>
      </c>
      <c r="U33" s="66">
        <f>S33/درآمد!$F$12*100</f>
        <v>8.5179407904749848E-4</v>
      </c>
    </row>
    <row r="34" spans="1:21" ht="21.75" customHeight="1">
      <c r="A34" s="16" t="s">
        <v>21</v>
      </c>
      <c r="C34" s="62">
        <v>0</v>
      </c>
      <c r="D34" s="62"/>
      <c r="E34" s="62">
        <f>VLOOKUP(A34,'درآمد ناشی از تغییر قیمت اوراق'!A:Q,9,0)</f>
        <v>10686648664</v>
      </c>
      <c r="F34" s="62"/>
      <c r="G34" s="62">
        <f>VLOOKUP(A34,'درآمد ناشی از فروش'!A:Q,9,0)</f>
        <v>0</v>
      </c>
      <c r="H34" s="62"/>
      <c r="I34" s="62">
        <f t="shared" si="0"/>
        <v>10686648664</v>
      </c>
      <c r="J34" s="62"/>
      <c r="K34" s="66">
        <f>I34/درآمد!$M$12*100</f>
        <v>58.370093058304562</v>
      </c>
      <c r="L34" s="62"/>
      <c r="M34" s="62">
        <f>VLOOKUP(A34,'درآمد سود سهام'!A:S,15,0)</f>
        <v>1555392560</v>
      </c>
      <c r="N34" s="62"/>
      <c r="O34" s="62">
        <f>VLOOKUP(A34,'درآمد ناشی از تغییر قیمت اوراق'!A:Q,17,0)</f>
        <v>14393966693</v>
      </c>
      <c r="P34" s="62"/>
      <c r="Q34" s="62">
        <f>VLOOKUP(A34,'درآمد ناشی از فروش'!A:Q,17,0)</f>
        <v>-104508811</v>
      </c>
      <c r="R34" s="62"/>
      <c r="S34" s="62">
        <f t="shared" si="1"/>
        <v>15844850442</v>
      </c>
      <c r="U34" s="66">
        <f>S34/درآمد!$F$12*100</f>
        <v>10.059755157418573</v>
      </c>
    </row>
    <row r="35" spans="1:21" ht="21.75" customHeight="1">
      <c r="A35" s="16" t="s">
        <v>117</v>
      </c>
      <c r="C35" s="62">
        <v>0</v>
      </c>
      <c r="D35" s="62"/>
      <c r="E35" s="62">
        <v>0</v>
      </c>
      <c r="F35" s="62"/>
      <c r="G35" s="62">
        <f>VLOOKUP(A35,'درآمد ناشی از فروش'!A:Q,9,0)</f>
        <v>0</v>
      </c>
      <c r="H35" s="62"/>
      <c r="I35" s="62">
        <f t="shared" si="0"/>
        <v>0</v>
      </c>
      <c r="J35" s="62"/>
      <c r="K35" s="66">
        <f>I35/درآمد!$M$12*100</f>
        <v>0</v>
      </c>
      <c r="L35" s="62"/>
      <c r="M35" s="62">
        <v>0</v>
      </c>
      <c r="N35" s="62"/>
      <c r="O35" s="62">
        <v>0</v>
      </c>
      <c r="P35" s="62"/>
      <c r="Q35" s="62">
        <f>VLOOKUP(A35,'درآمد ناشی از فروش'!A:Q,17,0)</f>
        <v>3601154562</v>
      </c>
      <c r="R35" s="62"/>
      <c r="S35" s="62">
        <f t="shared" si="1"/>
        <v>3601154562</v>
      </c>
      <c r="U35" s="66">
        <f>S35/درآمد!$F$12*100</f>
        <v>2.2863411245406642</v>
      </c>
    </row>
    <row r="36" spans="1:21" ht="21.75" customHeight="1">
      <c r="A36" s="16" t="s">
        <v>118</v>
      </c>
      <c r="C36" s="62">
        <v>0</v>
      </c>
      <c r="D36" s="62"/>
      <c r="E36" s="62">
        <v>0</v>
      </c>
      <c r="F36" s="62"/>
      <c r="G36" s="62">
        <f>VLOOKUP(A36,'درآمد ناشی از فروش'!A:Q,9,0)</f>
        <v>0</v>
      </c>
      <c r="H36" s="62"/>
      <c r="I36" s="62">
        <f t="shared" si="0"/>
        <v>0</v>
      </c>
      <c r="J36" s="62"/>
      <c r="K36" s="66">
        <f>I36/درآمد!$M$12*100</f>
        <v>0</v>
      </c>
      <c r="L36" s="62"/>
      <c r="M36" s="62">
        <v>0</v>
      </c>
      <c r="N36" s="62"/>
      <c r="O36" s="62">
        <v>0</v>
      </c>
      <c r="P36" s="62"/>
      <c r="Q36" s="62">
        <f>VLOOKUP(A36,'درآمد ناشی از فروش'!A:Q,17,0)</f>
        <v>-27277706524</v>
      </c>
      <c r="R36" s="62"/>
      <c r="S36" s="62">
        <f t="shared" si="1"/>
        <v>-27277706524</v>
      </c>
      <c r="U36" s="66">
        <f>S36/درآمد!$F$12*100</f>
        <v>-17.318374186731834</v>
      </c>
    </row>
    <row r="37" spans="1:21" ht="21.75" customHeight="1">
      <c r="A37" s="16" t="s">
        <v>119</v>
      </c>
      <c r="C37" s="62">
        <v>0</v>
      </c>
      <c r="D37" s="62"/>
      <c r="E37" s="62">
        <v>0</v>
      </c>
      <c r="F37" s="62"/>
      <c r="G37" s="62">
        <f>VLOOKUP(A37,'درآمد ناشی از فروش'!A:Q,9,0)</f>
        <v>0</v>
      </c>
      <c r="H37" s="62"/>
      <c r="I37" s="62">
        <f t="shared" si="0"/>
        <v>0</v>
      </c>
      <c r="J37" s="62"/>
      <c r="K37" s="66">
        <f>I37/درآمد!$M$12*100</f>
        <v>0</v>
      </c>
      <c r="L37" s="62"/>
      <c r="M37" s="62">
        <f>VLOOKUP(A37,'درآمد سود سهام'!A:S,15,0)</f>
        <v>5971559400</v>
      </c>
      <c r="N37" s="62"/>
      <c r="O37" s="62">
        <v>0</v>
      </c>
      <c r="P37" s="62"/>
      <c r="Q37" s="62">
        <f>VLOOKUP(A37,'درآمد ناشی از فروش'!A:Q,17,0)</f>
        <v>-1079766932</v>
      </c>
      <c r="R37" s="62"/>
      <c r="S37" s="62">
        <f t="shared" si="1"/>
        <v>4891792468</v>
      </c>
      <c r="U37" s="66">
        <f>S37/درآمد!$F$12*100</f>
        <v>3.1057556957775123</v>
      </c>
    </row>
    <row r="38" spans="1:21" ht="21.75" customHeight="1">
      <c r="A38" s="16" t="s">
        <v>120</v>
      </c>
      <c r="C38" s="62">
        <v>0</v>
      </c>
      <c r="D38" s="62"/>
      <c r="E38" s="62">
        <v>0</v>
      </c>
      <c r="F38" s="62"/>
      <c r="G38" s="62">
        <f>VLOOKUP(A38,'درآمد ناشی از فروش'!A:Q,9,0)</f>
        <v>0</v>
      </c>
      <c r="H38" s="62"/>
      <c r="I38" s="62">
        <f t="shared" si="0"/>
        <v>0</v>
      </c>
      <c r="J38" s="62"/>
      <c r="K38" s="66">
        <f>I38/درآمد!$M$12*100</f>
        <v>0</v>
      </c>
      <c r="L38" s="62"/>
      <c r="M38" s="62">
        <f>VLOOKUP(A38,'درآمد سود سهام'!A:S,15,0)</f>
        <v>112842070</v>
      </c>
      <c r="N38" s="62"/>
      <c r="O38" s="62">
        <v>0</v>
      </c>
      <c r="P38" s="62"/>
      <c r="Q38" s="62">
        <f>VLOOKUP(A38,'درآمد ناشی از فروش'!A:Q,17,0)</f>
        <v>849323015</v>
      </c>
      <c r="R38" s="62"/>
      <c r="S38" s="62">
        <f t="shared" si="1"/>
        <v>962165085</v>
      </c>
      <c r="U38" s="66">
        <f>S38/درآمد!$F$12*100</f>
        <v>0.61087008751185734</v>
      </c>
    </row>
    <row r="39" spans="1:21" ht="21.75" customHeight="1">
      <c r="A39" s="16" t="s">
        <v>121</v>
      </c>
      <c r="C39" s="62">
        <v>0</v>
      </c>
      <c r="D39" s="62"/>
      <c r="E39" s="62">
        <v>0</v>
      </c>
      <c r="F39" s="62"/>
      <c r="G39" s="62">
        <f>VLOOKUP(A39,'درآمد ناشی از فروش'!A:Q,9,0)</f>
        <v>0</v>
      </c>
      <c r="H39" s="62"/>
      <c r="I39" s="62">
        <f t="shared" si="0"/>
        <v>0</v>
      </c>
      <c r="J39" s="62"/>
      <c r="K39" s="66">
        <f>I39/درآمد!$M$12*100</f>
        <v>0</v>
      </c>
      <c r="L39" s="62"/>
      <c r="M39" s="62">
        <v>0</v>
      </c>
      <c r="N39" s="62"/>
      <c r="O39" s="62">
        <v>0</v>
      </c>
      <c r="P39" s="62"/>
      <c r="Q39" s="62">
        <f>VLOOKUP(A39,'درآمد ناشی از فروش'!A:Q,17,0)</f>
        <v>1683940890</v>
      </c>
      <c r="R39" s="62"/>
      <c r="S39" s="62">
        <f t="shared" si="1"/>
        <v>1683940890</v>
      </c>
      <c r="U39" s="66">
        <f>S39/درآمد!$F$12*100</f>
        <v>1.0691191510437057</v>
      </c>
    </row>
    <row r="40" spans="1:21" ht="21.75" customHeight="1">
      <c r="A40" s="16" t="s">
        <v>122</v>
      </c>
      <c r="C40" s="62">
        <v>0</v>
      </c>
      <c r="D40" s="62"/>
      <c r="E40" s="62">
        <v>0</v>
      </c>
      <c r="F40" s="62"/>
      <c r="G40" s="62">
        <f>VLOOKUP(A40,'درآمد ناشی از فروش'!A:Q,9,0)</f>
        <v>0</v>
      </c>
      <c r="H40" s="62"/>
      <c r="I40" s="62">
        <f t="shared" si="0"/>
        <v>0</v>
      </c>
      <c r="J40" s="62"/>
      <c r="K40" s="66">
        <f>I40/درآمد!$M$12*100</f>
        <v>0</v>
      </c>
      <c r="L40" s="62"/>
      <c r="M40" s="62">
        <v>0</v>
      </c>
      <c r="N40" s="62"/>
      <c r="O40" s="62">
        <v>0</v>
      </c>
      <c r="P40" s="62"/>
      <c r="Q40" s="62">
        <f>VLOOKUP(A40,'درآمد ناشی از فروش'!A:Q,17,0)</f>
        <v>-395741379</v>
      </c>
      <c r="R40" s="62"/>
      <c r="S40" s="62">
        <f t="shared" si="1"/>
        <v>-395741379</v>
      </c>
      <c r="U40" s="66">
        <f>S40/درآمد!$F$12*100</f>
        <v>-0.25125269518774224</v>
      </c>
    </row>
    <row r="41" spans="1:21" ht="21.75" customHeight="1">
      <c r="A41" s="16" t="s">
        <v>123</v>
      </c>
      <c r="C41" s="62">
        <v>0</v>
      </c>
      <c r="D41" s="62"/>
      <c r="E41" s="62">
        <v>0</v>
      </c>
      <c r="F41" s="62"/>
      <c r="G41" s="62">
        <f>VLOOKUP(A41,'درآمد ناشی از فروش'!A:Q,9,0)</f>
        <v>0</v>
      </c>
      <c r="H41" s="62"/>
      <c r="I41" s="62">
        <f t="shared" si="0"/>
        <v>0</v>
      </c>
      <c r="J41" s="62"/>
      <c r="K41" s="66">
        <f>I41/درآمد!$M$12*100</f>
        <v>0</v>
      </c>
      <c r="L41" s="62"/>
      <c r="M41" s="62">
        <v>0</v>
      </c>
      <c r="N41" s="62"/>
      <c r="O41" s="62">
        <v>0</v>
      </c>
      <c r="P41" s="62"/>
      <c r="Q41" s="62">
        <f>VLOOKUP(A41,'درآمد ناشی از فروش'!A:Q,17,0)</f>
        <v>-53131122371</v>
      </c>
      <c r="R41" s="62"/>
      <c r="S41" s="62">
        <f t="shared" si="1"/>
        <v>-53131122371</v>
      </c>
      <c r="U41" s="66">
        <f>S41/درآمد!$F$12*100</f>
        <v>-33.73247884210636</v>
      </c>
    </row>
    <row r="42" spans="1:21" ht="21.75" customHeight="1">
      <c r="A42" s="16" t="s">
        <v>124</v>
      </c>
      <c r="C42" s="62">
        <v>0</v>
      </c>
      <c r="D42" s="62"/>
      <c r="E42" s="62">
        <v>0</v>
      </c>
      <c r="F42" s="62"/>
      <c r="G42" s="62">
        <f>VLOOKUP(A42,'درآمد ناشی از فروش'!A:Q,9,0)</f>
        <v>0</v>
      </c>
      <c r="H42" s="62"/>
      <c r="I42" s="62">
        <f t="shared" si="0"/>
        <v>0</v>
      </c>
      <c r="J42" s="62"/>
      <c r="K42" s="66">
        <f>I42/درآمد!$M$12*100</f>
        <v>0</v>
      </c>
      <c r="L42" s="62"/>
      <c r="M42" s="62">
        <v>0</v>
      </c>
      <c r="N42" s="62"/>
      <c r="O42" s="62">
        <v>0</v>
      </c>
      <c r="P42" s="62"/>
      <c r="Q42" s="62">
        <f>VLOOKUP(A42,'درآمد ناشی از فروش'!A:Q,17,0)</f>
        <v>-6810478177</v>
      </c>
      <c r="R42" s="62"/>
      <c r="S42" s="62">
        <f t="shared" si="1"/>
        <v>-6810478177</v>
      </c>
      <c r="U42" s="66">
        <f>S42/درآمد!$F$12*100</f>
        <v>-4.3239122525232609</v>
      </c>
    </row>
    <row r="43" spans="1:21" ht="21.75" customHeight="1">
      <c r="A43" s="16" t="s">
        <v>125</v>
      </c>
      <c r="C43" s="62">
        <v>0</v>
      </c>
      <c r="D43" s="62"/>
      <c r="E43" s="62">
        <v>0</v>
      </c>
      <c r="F43" s="62"/>
      <c r="G43" s="62">
        <f>VLOOKUP(A43,'درآمد ناشی از فروش'!A:Q,9,0)</f>
        <v>0</v>
      </c>
      <c r="H43" s="62"/>
      <c r="I43" s="62">
        <f t="shared" si="0"/>
        <v>0</v>
      </c>
      <c r="J43" s="62"/>
      <c r="K43" s="66">
        <f>I43/درآمد!$M$12*100</f>
        <v>0</v>
      </c>
      <c r="L43" s="62"/>
      <c r="M43" s="62">
        <v>0</v>
      </c>
      <c r="N43" s="62"/>
      <c r="O43" s="62">
        <v>0</v>
      </c>
      <c r="P43" s="62"/>
      <c r="Q43" s="62">
        <f>VLOOKUP(A43,'درآمد ناشی از فروش'!A:Q,17,0)</f>
        <v>257526257</v>
      </c>
      <c r="R43" s="62"/>
      <c r="S43" s="62">
        <f t="shared" si="1"/>
        <v>257526257</v>
      </c>
      <c r="U43" s="66">
        <f>S43/درآمد!$F$12*100</f>
        <v>0.16350113884062945</v>
      </c>
    </row>
    <row r="44" spans="1:21" ht="21.75" customHeight="1">
      <c r="A44" s="16" t="s">
        <v>126</v>
      </c>
      <c r="C44" s="62">
        <v>0</v>
      </c>
      <c r="D44" s="62"/>
      <c r="E44" s="62">
        <v>0</v>
      </c>
      <c r="F44" s="62"/>
      <c r="G44" s="62">
        <f>VLOOKUP(A44,'درآمد ناشی از فروش'!A:Q,9,0)</f>
        <v>0</v>
      </c>
      <c r="H44" s="62"/>
      <c r="I44" s="62">
        <f t="shared" si="0"/>
        <v>0</v>
      </c>
      <c r="J44" s="62"/>
      <c r="K44" s="66">
        <f>I44/درآمد!$M$12*100</f>
        <v>0</v>
      </c>
      <c r="L44" s="62"/>
      <c r="M44" s="62">
        <f>VLOOKUP(A44,'درآمد سود سهام'!A:S,15,0)</f>
        <v>22000000</v>
      </c>
      <c r="N44" s="62"/>
      <c r="O44" s="62">
        <v>0</v>
      </c>
      <c r="P44" s="62"/>
      <c r="Q44" s="62">
        <f>VLOOKUP(A44,'درآمد ناشی از فروش'!A:Q,17,0)</f>
        <v>-138014470</v>
      </c>
      <c r="R44" s="62"/>
      <c r="S44" s="62">
        <f t="shared" si="1"/>
        <v>-116014470</v>
      </c>
      <c r="U44" s="66">
        <f>S44/درآمد!$F$12*100</f>
        <v>-7.3656559094057897E-2</v>
      </c>
    </row>
    <row r="45" spans="1:21" ht="21.75" customHeight="1">
      <c r="A45" s="16" t="s">
        <v>32</v>
      </c>
      <c r="C45" s="62">
        <v>0</v>
      </c>
      <c r="D45" s="62"/>
      <c r="E45" s="62">
        <f>VLOOKUP(A45,'درآمد ناشی از تغییر قیمت اوراق'!A:Q,9,0)</f>
        <v>-13688258414</v>
      </c>
      <c r="F45" s="62"/>
      <c r="G45" s="62">
        <f>VLOOKUP(A45,'درآمد ناشی از فروش'!A:Q,9,0)</f>
        <v>0</v>
      </c>
      <c r="H45" s="62"/>
      <c r="I45" s="62">
        <f t="shared" si="0"/>
        <v>-13688258414</v>
      </c>
      <c r="J45" s="62"/>
      <c r="K45" s="66">
        <f>I45/درآمد!$M$12*100</f>
        <v>-74.764778234249647</v>
      </c>
      <c r="L45" s="62"/>
      <c r="M45" s="62">
        <v>0</v>
      </c>
      <c r="N45" s="62"/>
      <c r="O45" s="62">
        <f>VLOOKUP(A45,'درآمد ناشی از تغییر قیمت اوراق'!A:Q,17,0)</f>
        <v>-9812354408</v>
      </c>
      <c r="P45" s="62"/>
      <c r="Q45" s="62">
        <f>VLOOKUP(A45,'درآمد ناشی از فروش'!A:Q,17,0)</f>
        <v>9214652290</v>
      </c>
      <c r="R45" s="62"/>
      <c r="S45" s="62">
        <f t="shared" si="1"/>
        <v>-597702118</v>
      </c>
      <c r="U45" s="66">
        <f>S45/درآمد!$F$12*100</f>
        <v>-0.37947577897059365</v>
      </c>
    </row>
    <row r="46" spans="1:21" ht="21.75" customHeight="1">
      <c r="A46" s="16" t="s">
        <v>127</v>
      </c>
      <c r="C46" s="62">
        <v>0</v>
      </c>
      <c r="D46" s="62"/>
      <c r="E46" s="62">
        <v>0</v>
      </c>
      <c r="F46" s="62"/>
      <c r="G46" s="62">
        <f>VLOOKUP(A46,'درآمد ناشی از فروش'!A:Q,9,0)</f>
        <v>0</v>
      </c>
      <c r="H46" s="62"/>
      <c r="I46" s="62">
        <f t="shared" si="0"/>
        <v>0</v>
      </c>
      <c r="J46" s="62"/>
      <c r="K46" s="66">
        <f>I46/درآمد!$M$12*100</f>
        <v>0</v>
      </c>
      <c r="L46" s="62"/>
      <c r="M46" s="62">
        <v>0</v>
      </c>
      <c r="N46" s="62"/>
      <c r="O46" s="62">
        <v>0</v>
      </c>
      <c r="P46" s="62"/>
      <c r="Q46" s="62">
        <f>VLOOKUP(A46,'درآمد ناشی از فروش'!A:Q,17,0)</f>
        <v>972281837</v>
      </c>
      <c r="R46" s="62"/>
      <c r="S46" s="62">
        <f t="shared" si="1"/>
        <v>972281837</v>
      </c>
      <c r="U46" s="66">
        <f>S46/درآمد!$F$12*100</f>
        <v>0.61729312372042622</v>
      </c>
    </row>
    <row r="47" spans="1:21" ht="21.75" customHeight="1">
      <c r="A47" s="16" t="s">
        <v>128</v>
      </c>
      <c r="C47" s="62">
        <v>0</v>
      </c>
      <c r="D47" s="62"/>
      <c r="E47" s="62">
        <v>0</v>
      </c>
      <c r="F47" s="62"/>
      <c r="G47" s="62">
        <f>VLOOKUP(A47,'درآمد ناشی از فروش'!A:Q,9,0)</f>
        <v>0</v>
      </c>
      <c r="H47" s="62"/>
      <c r="I47" s="62">
        <f t="shared" si="0"/>
        <v>0</v>
      </c>
      <c r="J47" s="62"/>
      <c r="K47" s="66">
        <f>I47/درآمد!$M$12*100</f>
        <v>0</v>
      </c>
      <c r="L47" s="62"/>
      <c r="M47" s="62">
        <v>0</v>
      </c>
      <c r="N47" s="62"/>
      <c r="O47" s="62">
        <v>0</v>
      </c>
      <c r="P47" s="62"/>
      <c r="Q47" s="62">
        <f>VLOOKUP(A47,'درآمد ناشی از فروش'!A:Q,17,0)</f>
        <v>1679926800</v>
      </c>
      <c r="R47" s="62"/>
      <c r="S47" s="62">
        <f t="shared" si="1"/>
        <v>1679926800</v>
      </c>
      <c r="U47" s="66">
        <f>S47/درآمد!$F$12*100</f>
        <v>1.0665706408682605</v>
      </c>
    </row>
    <row r="48" spans="1:21" ht="21.75" customHeight="1">
      <c r="A48" s="16" t="s">
        <v>129</v>
      </c>
      <c r="C48" s="62">
        <v>0</v>
      </c>
      <c r="D48" s="62"/>
      <c r="E48" s="62">
        <v>0</v>
      </c>
      <c r="F48" s="62"/>
      <c r="G48" s="62">
        <f>VLOOKUP(A48,'درآمد ناشی از فروش'!A:Q,9,0)</f>
        <v>0</v>
      </c>
      <c r="H48" s="62"/>
      <c r="I48" s="62">
        <f t="shared" si="0"/>
        <v>0</v>
      </c>
      <c r="J48" s="62"/>
      <c r="K48" s="66">
        <f>I48/درآمد!$M$12*100</f>
        <v>0</v>
      </c>
      <c r="L48" s="62"/>
      <c r="M48" s="62">
        <f>VLOOKUP(A48,'درآمد سود سهام'!A:S,15,0)</f>
        <v>839883360</v>
      </c>
      <c r="N48" s="62"/>
      <c r="O48" s="62">
        <v>0</v>
      </c>
      <c r="P48" s="62"/>
      <c r="Q48" s="62">
        <f>VLOOKUP(A48,'درآمد ناشی از فروش'!A:Q,17,0)</f>
        <v>-18458321542</v>
      </c>
      <c r="R48" s="62"/>
      <c r="S48" s="62">
        <f t="shared" si="1"/>
        <v>-17618438182</v>
      </c>
      <c r="U48" s="66">
        <f>S48/درآمد!$F$12*100</f>
        <v>-11.185790299240162</v>
      </c>
    </row>
    <row r="49" spans="1:21" ht="21.75" customHeight="1">
      <c r="A49" s="16" t="s">
        <v>40</v>
      </c>
      <c r="C49" s="62">
        <v>0</v>
      </c>
      <c r="D49" s="62"/>
      <c r="E49" s="62">
        <f>VLOOKUP(A49,'درآمد ناشی از تغییر قیمت اوراق'!A:Q,9,0)</f>
        <v>-1197638985</v>
      </c>
      <c r="F49" s="62"/>
      <c r="G49" s="62">
        <f>VLOOKUP(A49,'درآمد ناشی از فروش'!A:Q,9,0)</f>
        <v>0</v>
      </c>
      <c r="H49" s="62"/>
      <c r="I49" s="62">
        <f t="shared" si="0"/>
        <v>-1197638985</v>
      </c>
      <c r="J49" s="62"/>
      <c r="K49" s="66">
        <f>I49/درآمد!$M$12*100</f>
        <v>-6.541461332044725</v>
      </c>
      <c r="L49" s="62"/>
      <c r="M49" s="62">
        <v>0</v>
      </c>
      <c r="N49" s="62"/>
      <c r="O49" s="62">
        <f>VLOOKUP(A49,'درآمد ناشی از تغییر قیمت اوراق'!A:Q,17,0)</f>
        <v>695849010</v>
      </c>
      <c r="P49" s="62"/>
      <c r="Q49" s="62">
        <f>VLOOKUP(A49,'درآمد ناشی از فروش'!A:Q,17,0)</f>
        <v>-68310638</v>
      </c>
      <c r="R49" s="62"/>
      <c r="S49" s="62">
        <f t="shared" si="1"/>
        <v>627538372</v>
      </c>
      <c r="U49" s="66">
        <f>S49/درآمد!$F$12*100</f>
        <v>0.39841855228064987</v>
      </c>
    </row>
    <row r="50" spans="1:21" ht="21.75" customHeight="1">
      <c r="A50" s="16" t="s">
        <v>130</v>
      </c>
      <c r="C50" s="62">
        <v>0</v>
      </c>
      <c r="D50" s="62"/>
      <c r="E50" s="62">
        <v>0</v>
      </c>
      <c r="F50" s="62"/>
      <c r="G50" s="62">
        <f>VLOOKUP(A50,'درآمد ناشی از فروش'!A:Q,9,0)</f>
        <v>0</v>
      </c>
      <c r="H50" s="62"/>
      <c r="I50" s="62">
        <f t="shared" si="0"/>
        <v>0</v>
      </c>
      <c r="J50" s="62"/>
      <c r="K50" s="66">
        <f>I50/درآمد!$M$12*100</f>
        <v>0</v>
      </c>
      <c r="L50" s="62"/>
      <c r="M50" s="62">
        <v>0</v>
      </c>
      <c r="N50" s="62"/>
      <c r="O50" s="62">
        <v>0</v>
      </c>
      <c r="P50" s="62"/>
      <c r="Q50" s="62">
        <f>VLOOKUP(A50,'درآمد ناشی از فروش'!A:Q,17,0)</f>
        <v>100351395</v>
      </c>
      <c r="R50" s="62"/>
      <c r="S50" s="62">
        <f t="shared" si="1"/>
        <v>100351395</v>
      </c>
      <c r="U50" s="66">
        <f>S50/درآمد!$F$12*100</f>
        <v>6.3712211554202217E-2</v>
      </c>
    </row>
    <row r="51" spans="1:21" ht="21.75" customHeight="1">
      <c r="A51" s="16" t="s">
        <v>131</v>
      </c>
      <c r="C51" s="62">
        <v>0</v>
      </c>
      <c r="D51" s="62"/>
      <c r="E51" s="62">
        <v>0</v>
      </c>
      <c r="F51" s="62"/>
      <c r="G51" s="62">
        <f>VLOOKUP(A51,'درآمد ناشی از فروش'!A:Q,9,0)</f>
        <v>0</v>
      </c>
      <c r="H51" s="62"/>
      <c r="I51" s="62">
        <f t="shared" si="0"/>
        <v>0</v>
      </c>
      <c r="J51" s="62"/>
      <c r="K51" s="66">
        <f>I51/درآمد!$M$12*100</f>
        <v>0</v>
      </c>
      <c r="L51" s="62"/>
      <c r="M51" s="62">
        <v>0</v>
      </c>
      <c r="N51" s="62"/>
      <c r="O51" s="62">
        <v>0</v>
      </c>
      <c r="P51" s="62"/>
      <c r="Q51" s="62">
        <f>VLOOKUP(A51,'درآمد ناشی از فروش'!A:Q,17,0)</f>
        <v>2975052000</v>
      </c>
      <c r="R51" s="62"/>
      <c r="S51" s="62">
        <f t="shared" si="1"/>
        <v>2975052000</v>
      </c>
      <c r="U51" s="66">
        <f>S51/درآمد!$F$12*100</f>
        <v>1.8888341553074814</v>
      </c>
    </row>
    <row r="52" spans="1:21" ht="21.75" customHeight="1">
      <c r="A52" s="16" t="s">
        <v>132</v>
      </c>
      <c r="C52" s="62">
        <v>0</v>
      </c>
      <c r="D52" s="62"/>
      <c r="E52" s="62">
        <v>0</v>
      </c>
      <c r="F52" s="62"/>
      <c r="G52" s="62">
        <f>VLOOKUP(A52,'درآمد ناشی از فروش'!A:Q,9,0)</f>
        <v>0</v>
      </c>
      <c r="H52" s="62"/>
      <c r="I52" s="62">
        <f t="shared" si="0"/>
        <v>0</v>
      </c>
      <c r="J52" s="62"/>
      <c r="K52" s="66">
        <f>I52/درآمد!$M$12*100</f>
        <v>0</v>
      </c>
      <c r="L52" s="62"/>
      <c r="M52" s="62">
        <v>0</v>
      </c>
      <c r="N52" s="62"/>
      <c r="O52" s="62">
        <v>0</v>
      </c>
      <c r="P52" s="62"/>
      <c r="Q52" s="62">
        <f>VLOOKUP(A52,'درآمد ناشی از فروش'!A:Q,17,0)</f>
        <v>27037740407</v>
      </c>
      <c r="R52" s="62"/>
      <c r="S52" s="62">
        <f t="shared" si="1"/>
        <v>27037740407</v>
      </c>
      <c r="U52" s="66">
        <f>S52/درآمد!$F$12*100</f>
        <v>17.166021825191223</v>
      </c>
    </row>
    <row r="53" spans="1:21" ht="21.75" customHeight="1">
      <c r="A53" s="16" t="s">
        <v>133</v>
      </c>
      <c r="C53" s="62">
        <v>0</v>
      </c>
      <c r="D53" s="62"/>
      <c r="E53" s="62">
        <v>0</v>
      </c>
      <c r="F53" s="62"/>
      <c r="G53" s="62">
        <f>VLOOKUP(A53,'درآمد ناشی از فروش'!A:Q,9,0)</f>
        <v>0</v>
      </c>
      <c r="H53" s="62"/>
      <c r="I53" s="62">
        <f t="shared" si="0"/>
        <v>0</v>
      </c>
      <c r="J53" s="62"/>
      <c r="K53" s="66">
        <f>I53/درآمد!$M$12*100</f>
        <v>0</v>
      </c>
      <c r="L53" s="62"/>
      <c r="M53" s="62">
        <v>0</v>
      </c>
      <c r="N53" s="62"/>
      <c r="O53" s="62">
        <v>0</v>
      </c>
      <c r="P53" s="62"/>
      <c r="Q53" s="62">
        <f>VLOOKUP(A53,'درآمد ناشی از فروش'!A:Q,17,0)</f>
        <v>-114087594</v>
      </c>
      <c r="R53" s="62"/>
      <c r="S53" s="62">
        <f t="shared" si="1"/>
        <v>-114087594</v>
      </c>
      <c r="U53" s="66">
        <f>S53/درآمد!$F$12*100</f>
        <v>-7.2433202594123697E-2</v>
      </c>
    </row>
    <row r="54" spans="1:21" ht="21.75" customHeight="1">
      <c r="A54" s="16" t="s">
        <v>134</v>
      </c>
      <c r="C54" s="62">
        <v>0</v>
      </c>
      <c r="D54" s="62"/>
      <c r="E54" s="62">
        <v>0</v>
      </c>
      <c r="F54" s="62"/>
      <c r="G54" s="62">
        <f>VLOOKUP(A54,'درآمد ناشی از فروش'!A:Q,9,0)</f>
        <v>0</v>
      </c>
      <c r="H54" s="62"/>
      <c r="I54" s="62">
        <f t="shared" si="0"/>
        <v>0</v>
      </c>
      <c r="J54" s="62"/>
      <c r="K54" s="66">
        <f>I54/درآمد!$M$12*100</f>
        <v>0</v>
      </c>
      <c r="L54" s="62"/>
      <c r="M54" s="62">
        <f>VLOOKUP(A54,'درآمد سود سهام'!A:S,15,0)</f>
        <v>2792012370</v>
      </c>
      <c r="N54" s="62"/>
      <c r="O54" s="62">
        <v>0</v>
      </c>
      <c r="P54" s="62"/>
      <c r="Q54" s="62">
        <f>VLOOKUP(A54,'درآمد ناشی از فروش'!A:Q,17,0)</f>
        <v>-52594708674</v>
      </c>
      <c r="R54" s="62"/>
      <c r="S54" s="62">
        <f t="shared" si="1"/>
        <v>-49802696304</v>
      </c>
      <c r="U54" s="66">
        <f>S54/درآمد!$F$12*100</f>
        <v>-31.619290622617978</v>
      </c>
    </row>
    <row r="55" spans="1:21" ht="21.75" customHeight="1">
      <c r="A55" s="16" t="s">
        <v>135</v>
      </c>
      <c r="C55" s="62">
        <v>0</v>
      </c>
      <c r="D55" s="62"/>
      <c r="E55" s="62">
        <v>0</v>
      </c>
      <c r="F55" s="62"/>
      <c r="G55" s="62">
        <f>VLOOKUP(A55,'درآمد ناشی از فروش'!A:Q,9,0)</f>
        <v>0</v>
      </c>
      <c r="H55" s="62"/>
      <c r="I55" s="62">
        <f t="shared" si="0"/>
        <v>0</v>
      </c>
      <c r="J55" s="62"/>
      <c r="K55" s="66">
        <f>I55/درآمد!$M$12*100</f>
        <v>0</v>
      </c>
      <c r="L55" s="62"/>
      <c r="M55" s="62">
        <v>0</v>
      </c>
      <c r="N55" s="62"/>
      <c r="O55" s="62">
        <v>0</v>
      </c>
      <c r="P55" s="62"/>
      <c r="Q55" s="62">
        <f>VLOOKUP(A55,'درآمد ناشی از فروش'!A:Q,17,0)</f>
        <v>-69904587732</v>
      </c>
      <c r="R55" s="62"/>
      <c r="S55" s="62">
        <f t="shared" si="1"/>
        <v>-69904587732</v>
      </c>
      <c r="U55" s="66">
        <f>S55/درآمد!$F$12*100</f>
        <v>-44.381803383903858</v>
      </c>
    </row>
    <row r="56" spans="1:21" ht="21.75" customHeight="1">
      <c r="A56" s="16" t="s">
        <v>136</v>
      </c>
      <c r="C56" s="62">
        <v>0</v>
      </c>
      <c r="D56" s="62"/>
      <c r="E56" s="62">
        <v>0</v>
      </c>
      <c r="F56" s="62"/>
      <c r="G56" s="62">
        <f>VLOOKUP(A56,'درآمد ناشی از فروش'!A:Q,9,0)</f>
        <v>0</v>
      </c>
      <c r="H56" s="62"/>
      <c r="I56" s="62">
        <f t="shared" si="0"/>
        <v>0</v>
      </c>
      <c r="J56" s="62"/>
      <c r="K56" s="66">
        <f>I56/درآمد!$M$12*100</f>
        <v>0</v>
      </c>
      <c r="L56" s="62"/>
      <c r="M56" s="62">
        <v>0</v>
      </c>
      <c r="N56" s="62"/>
      <c r="O56" s="62">
        <v>0</v>
      </c>
      <c r="P56" s="62"/>
      <c r="Q56" s="62">
        <f>VLOOKUP(A56,'درآمد ناشی از فروش'!A:Q,17,0)</f>
        <v>650579159</v>
      </c>
      <c r="R56" s="62"/>
      <c r="S56" s="62">
        <f t="shared" si="1"/>
        <v>650579159</v>
      </c>
      <c r="U56" s="66">
        <f>S56/درآمد!$F$12*100</f>
        <v>0.41304694380145851</v>
      </c>
    </row>
    <row r="57" spans="1:21" ht="21.75" customHeight="1">
      <c r="A57" s="16" t="s">
        <v>137</v>
      </c>
      <c r="C57" s="62">
        <v>0</v>
      </c>
      <c r="D57" s="62"/>
      <c r="E57" s="62">
        <v>0</v>
      </c>
      <c r="F57" s="62"/>
      <c r="G57" s="62">
        <f>VLOOKUP(A57,'درآمد ناشی از فروش'!A:Q,9,0)</f>
        <v>0</v>
      </c>
      <c r="H57" s="62"/>
      <c r="I57" s="62">
        <f t="shared" si="0"/>
        <v>0</v>
      </c>
      <c r="J57" s="62"/>
      <c r="K57" s="66">
        <f>I57/درآمد!$M$12*100</f>
        <v>0</v>
      </c>
      <c r="L57" s="62"/>
      <c r="M57" s="62">
        <f>VLOOKUP(A57,'درآمد سود سهام'!A:S,15,0)</f>
        <v>11765482</v>
      </c>
      <c r="N57" s="62"/>
      <c r="O57" s="62">
        <v>0</v>
      </c>
      <c r="P57" s="62"/>
      <c r="Q57" s="62">
        <f>VLOOKUP(A57,'درآمد ناشی از فروش'!A:Q,17,0)</f>
        <v>6752387980</v>
      </c>
      <c r="R57" s="62"/>
      <c r="S57" s="62">
        <f t="shared" si="1"/>
        <v>6764153462</v>
      </c>
      <c r="U57" s="66">
        <f>S57/درآمد!$F$12*100</f>
        <v>4.2945011014150154</v>
      </c>
    </row>
    <row r="58" spans="1:21" ht="21.75" customHeight="1">
      <c r="A58" s="16" t="s">
        <v>138</v>
      </c>
      <c r="C58" s="62">
        <v>0</v>
      </c>
      <c r="D58" s="62"/>
      <c r="E58" s="62">
        <v>0</v>
      </c>
      <c r="F58" s="62"/>
      <c r="G58" s="62">
        <f>VLOOKUP(A58,'درآمد ناشی از فروش'!A:Q,9,0)</f>
        <v>0</v>
      </c>
      <c r="H58" s="62"/>
      <c r="I58" s="62">
        <f t="shared" si="0"/>
        <v>0</v>
      </c>
      <c r="J58" s="62"/>
      <c r="K58" s="66">
        <f>I58/درآمد!$M$12*100</f>
        <v>0</v>
      </c>
      <c r="L58" s="62"/>
      <c r="M58" s="62">
        <f>VLOOKUP(A58,'درآمد سود سهام'!A:S,15,0)</f>
        <v>2688000000</v>
      </c>
      <c r="N58" s="62"/>
      <c r="O58" s="62">
        <v>0</v>
      </c>
      <c r="P58" s="62"/>
      <c r="Q58" s="62">
        <f>VLOOKUP(A58,'درآمد ناشی از فروش'!A:Q,17,0)</f>
        <v>-2291214960</v>
      </c>
      <c r="R58" s="62"/>
      <c r="S58" s="62">
        <f t="shared" si="1"/>
        <v>396785040</v>
      </c>
      <c r="U58" s="66">
        <f>S58/درآمد!$F$12*100</f>
        <v>0.25191530630961922</v>
      </c>
    </row>
    <row r="59" spans="1:21" ht="21.75" customHeight="1">
      <c r="A59" s="16" t="s">
        <v>37</v>
      </c>
      <c r="C59" s="62">
        <v>0</v>
      </c>
      <c r="D59" s="62"/>
      <c r="E59" s="62">
        <f>VLOOKUP(A59,'درآمد ناشی از تغییر قیمت اوراق'!A:Q,9,0)</f>
        <v>3807916604</v>
      </c>
      <c r="F59" s="62"/>
      <c r="G59" s="62">
        <f>VLOOKUP(A59,'درآمد ناشی از فروش'!A:Q,9,0)</f>
        <v>0</v>
      </c>
      <c r="H59" s="62"/>
      <c r="I59" s="62">
        <f t="shared" si="0"/>
        <v>3807916604</v>
      </c>
      <c r="J59" s="62"/>
      <c r="K59" s="66">
        <f>I59/درآمد!$M$12*100</f>
        <v>20.79870439481148</v>
      </c>
      <c r="L59" s="62"/>
      <c r="M59" s="62">
        <f>VLOOKUP(A59,'درآمد سود سهام'!A:S,15,0)</f>
        <v>3323431400</v>
      </c>
      <c r="N59" s="62"/>
      <c r="O59" s="62">
        <f>VLOOKUP(A59,'درآمد ناشی از تغییر قیمت اوراق'!A:Q,17,0)</f>
        <v>20816366193</v>
      </c>
      <c r="P59" s="62"/>
      <c r="Q59" s="62">
        <f>VLOOKUP(A59,'درآمد ناشی از فروش'!A:Q,17,0)</f>
        <v>15633845929</v>
      </c>
      <c r="R59" s="62"/>
      <c r="S59" s="62">
        <f t="shared" si="1"/>
        <v>39773643522</v>
      </c>
      <c r="U59" s="66">
        <f>S59/درآمد!$F$12*100</f>
        <v>25.25193387052655</v>
      </c>
    </row>
    <row r="60" spans="1:21" ht="21.75" customHeight="1">
      <c r="A60" s="16" t="s">
        <v>139</v>
      </c>
      <c r="C60" s="62">
        <v>0</v>
      </c>
      <c r="D60" s="62"/>
      <c r="E60" s="62">
        <v>0</v>
      </c>
      <c r="F60" s="62"/>
      <c r="G60" s="62">
        <f>VLOOKUP(A60,'درآمد ناشی از فروش'!A:Q,9,0)</f>
        <v>0</v>
      </c>
      <c r="H60" s="62"/>
      <c r="I60" s="62">
        <f t="shared" si="0"/>
        <v>0</v>
      </c>
      <c r="J60" s="62"/>
      <c r="K60" s="66">
        <f>I60/درآمد!$M$12*100</f>
        <v>0</v>
      </c>
      <c r="L60" s="62"/>
      <c r="M60" s="62">
        <f>VLOOKUP(A60,'درآمد سود سهام'!A:S,15,0)</f>
        <v>1829673440</v>
      </c>
      <c r="N60" s="62"/>
      <c r="O60" s="62">
        <v>0</v>
      </c>
      <c r="P60" s="62"/>
      <c r="Q60" s="62">
        <f>VLOOKUP(A60,'درآمد ناشی از فروش'!A:Q,17,0)</f>
        <v>7288426625</v>
      </c>
      <c r="R60" s="62"/>
      <c r="S60" s="62">
        <f t="shared" si="1"/>
        <v>9118100065</v>
      </c>
      <c r="U60" s="66">
        <f>S60/درآمد!$F$12*100</f>
        <v>5.7890009432720388</v>
      </c>
    </row>
    <row r="61" spans="1:21" ht="21.75" customHeight="1">
      <c r="A61" s="16" t="s">
        <v>140</v>
      </c>
      <c r="C61" s="62">
        <v>0</v>
      </c>
      <c r="D61" s="62"/>
      <c r="E61" s="62">
        <v>0</v>
      </c>
      <c r="F61" s="62"/>
      <c r="G61" s="62">
        <f>VLOOKUP(A61,'درآمد ناشی از فروش'!A:Q,9,0)</f>
        <v>0</v>
      </c>
      <c r="H61" s="62"/>
      <c r="I61" s="62">
        <f t="shared" si="0"/>
        <v>0</v>
      </c>
      <c r="J61" s="62"/>
      <c r="K61" s="66">
        <f>I61/درآمد!$M$12*100</f>
        <v>0</v>
      </c>
      <c r="L61" s="62"/>
      <c r="M61" s="62">
        <f>VLOOKUP(A61,'درآمد سود سهام'!A:S,15,0)</f>
        <v>700000000</v>
      </c>
      <c r="N61" s="62"/>
      <c r="O61" s="62">
        <v>0</v>
      </c>
      <c r="P61" s="62"/>
      <c r="Q61" s="62">
        <f>VLOOKUP(A61,'درآمد ناشی از فروش'!A:Q,17,0)</f>
        <v>1209353338</v>
      </c>
      <c r="R61" s="62"/>
      <c r="S61" s="62">
        <f t="shared" si="1"/>
        <v>1909353338</v>
      </c>
      <c r="U61" s="66">
        <f>S61/درآمد!$F$12*100</f>
        <v>1.2122315170843232</v>
      </c>
    </row>
    <row r="62" spans="1:21" ht="21.75" customHeight="1">
      <c r="A62" s="16" t="s">
        <v>142</v>
      </c>
      <c r="C62" s="62">
        <v>0</v>
      </c>
      <c r="D62" s="62"/>
      <c r="E62" s="62">
        <v>0</v>
      </c>
      <c r="F62" s="62"/>
      <c r="G62" s="62">
        <f>VLOOKUP(A62,'درآمد ناشی از فروش'!A:Q,9,0)</f>
        <v>0</v>
      </c>
      <c r="H62" s="62"/>
      <c r="I62" s="62">
        <f t="shared" si="0"/>
        <v>0</v>
      </c>
      <c r="J62" s="62"/>
      <c r="K62" s="66">
        <f>I62/درآمد!$M$12*100</f>
        <v>0</v>
      </c>
      <c r="L62" s="62"/>
      <c r="M62" s="62">
        <v>0</v>
      </c>
      <c r="N62" s="62"/>
      <c r="O62" s="62">
        <v>0</v>
      </c>
      <c r="P62" s="62"/>
      <c r="Q62" s="62">
        <f>VLOOKUP(A62,'درآمد ناشی از فروش'!A:Q,17,0)</f>
        <v>148350555</v>
      </c>
      <c r="R62" s="62"/>
      <c r="S62" s="62">
        <f t="shared" si="1"/>
        <v>148350555</v>
      </c>
      <c r="U62" s="66">
        <f>S62/درآمد!$F$12*100</f>
        <v>9.4186452957064626E-2</v>
      </c>
    </row>
    <row r="63" spans="1:21" ht="21.75" customHeight="1">
      <c r="A63" s="16" t="s">
        <v>143</v>
      </c>
      <c r="C63" s="62">
        <v>0</v>
      </c>
      <c r="D63" s="62"/>
      <c r="E63" s="62">
        <v>0</v>
      </c>
      <c r="F63" s="62"/>
      <c r="G63" s="62">
        <f>VLOOKUP(A63,'درآمد ناشی از فروش'!A:Q,9,0)</f>
        <v>0</v>
      </c>
      <c r="H63" s="62"/>
      <c r="I63" s="62">
        <f t="shared" si="0"/>
        <v>0</v>
      </c>
      <c r="J63" s="62"/>
      <c r="K63" s="66">
        <f>I63/درآمد!$M$12*100</f>
        <v>0</v>
      </c>
      <c r="L63" s="62"/>
      <c r="M63" s="62">
        <f>VLOOKUP(A63,'درآمد سود سهام'!A:S,15,0)</f>
        <v>3484257000</v>
      </c>
      <c r="N63" s="62"/>
      <c r="O63" s="62">
        <v>0</v>
      </c>
      <c r="P63" s="62"/>
      <c r="Q63" s="62">
        <f>VLOOKUP(A63,'درآمد ناشی از فروش'!A:Q,17,0)</f>
        <v>-16276865762</v>
      </c>
      <c r="R63" s="62"/>
      <c r="S63" s="62">
        <f t="shared" si="1"/>
        <v>-12792608762</v>
      </c>
      <c r="U63" s="66">
        <f>S63/درآمد!$F$12*100</f>
        <v>-8.1219139581934545</v>
      </c>
    </row>
    <row r="64" spans="1:21" ht="21.75" customHeight="1">
      <c r="A64" s="16" t="s">
        <v>144</v>
      </c>
      <c r="C64" s="62">
        <v>0</v>
      </c>
      <c r="D64" s="62"/>
      <c r="E64" s="62">
        <v>0</v>
      </c>
      <c r="F64" s="62"/>
      <c r="G64" s="62">
        <f>VLOOKUP(A64,'درآمد ناشی از فروش'!A:Q,9,0)</f>
        <v>0</v>
      </c>
      <c r="H64" s="62"/>
      <c r="I64" s="62">
        <f t="shared" si="0"/>
        <v>0</v>
      </c>
      <c r="J64" s="62"/>
      <c r="K64" s="66">
        <f>I64/درآمد!$M$12*100</f>
        <v>0</v>
      </c>
      <c r="L64" s="62"/>
      <c r="M64" s="62">
        <f>VLOOKUP(A64,'درآمد سود سهام'!A:S,15,0)</f>
        <v>2964000000</v>
      </c>
      <c r="N64" s="62"/>
      <c r="O64" s="62">
        <v>0</v>
      </c>
      <c r="P64" s="62"/>
      <c r="Q64" s="62">
        <f>VLOOKUP(A64,'درآمد ناشی از فروش'!A:Q,17,0)</f>
        <v>5727329100</v>
      </c>
      <c r="R64" s="62"/>
      <c r="S64" s="62">
        <f t="shared" si="1"/>
        <v>8691329100</v>
      </c>
      <c r="U64" s="66">
        <f>S64/درآمد!$F$12*100</f>
        <v>5.5180478388605749</v>
      </c>
    </row>
    <row r="65" spans="1:21" ht="21.75" customHeight="1">
      <c r="A65" s="16" t="s">
        <v>145</v>
      </c>
      <c r="C65" s="62">
        <v>0</v>
      </c>
      <c r="D65" s="62"/>
      <c r="E65" s="62">
        <v>0</v>
      </c>
      <c r="F65" s="62"/>
      <c r="G65" s="62">
        <f>VLOOKUP(A65,'درآمد ناشی از فروش'!A:Q,9,0)</f>
        <v>0</v>
      </c>
      <c r="H65" s="62"/>
      <c r="I65" s="62">
        <f t="shared" si="0"/>
        <v>0</v>
      </c>
      <c r="J65" s="62"/>
      <c r="K65" s="66">
        <f>I65/درآمد!$M$12*100</f>
        <v>0</v>
      </c>
      <c r="L65" s="62"/>
      <c r="M65" s="62">
        <f>VLOOKUP(A65,'درآمد سود سهام'!A:S,15,0)</f>
        <v>1485120000</v>
      </c>
      <c r="N65" s="62"/>
      <c r="O65" s="62">
        <v>0</v>
      </c>
      <c r="P65" s="62"/>
      <c r="Q65" s="62">
        <f>VLOOKUP(A65,'درآمد ناشی از فروش'!A:Q,17,0)</f>
        <v>-3586550166</v>
      </c>
      <c r="R65" s="62"/>
      <c r="S65" s="62">
        <f t="shared" si="1"/>
        <v>-2101430166</v>
      </c>
      <c r="U65" s="66">
        <f>S65/درآمد!$F$12*100</f>
        <v>-1.3341793933464927</v>
      </c>
    </row>
    <row r="66" spans="1:21" ht="21.75" customHeight="1">
      <c r="A66" s="16" t="s">
        <v>146</v>
      </c>
      <c r="C66" s="62">
        <v>0</v>
      </c>
      <c r="D66" s="62"/>
      <c r="E66" s="62">
        <v>0</v>
      </c>
      <c r="F66" s="62"/>
      <c r="G66" s="62">
        <f>VLOOKUP(A66,'درآمد ناشی از فروش'!A:Q,9,0)</f>
        <v>0</v>
      </c>
      <c r="H66" s="62"/>
      <c r="I66" s="62">
        <f t="shared" si="0"/>
        <v>0</v>
      </c>
      <c r="J66" s="62"/>
      <c r="K66" s="66">
        <f>I66/درآمد!$M$12*100</f>
        <v>0</v>
      </c>
      <c r="L66" s="62"/>
      <c r="M66" s="62">
        <v>0</v>
      </c>
      <c r="N66" s="62"/>
      <c r="O66" s="62">
        <v>0</v>
      </c>
      <c r="P66" s="62"/>
      <c r="Q66" s="62">
        <f>VLOOKUP(A66,'درآمد ناشی از فروش'!A:Q,17,0)</f>
        <v>2052398649</v>
      </c>
      <c r="R66" s="62"/>
      <c r="S66" s="62">
        <f t="shared" si="1"/>
        <v>2052398649</v>
      </c>
      <c r="U66" s="66">
        <f>S66/درآمد!$F$12*100</f>
        <v>1.3030497176311979</v>
      </c>
    </row>
    <row r="67" spans="1:21" ht="18.75">
      <c r="A67" s="16" t="s">
        <v>36</v>
      </c>
      <c r="C67" s="62">
        <v>0</v>
      </c>
      <c r="D67" s="62"/>
      <c r="E67" s="62">
        <f>VLOOKUP(A67,'درآمد ناشی از تغییر قیمت اوراق'!A:Q,9,0)</f>
        <v>342834800</v>
      </c>
      <c r="F67" s="62"/>
      <c r="G67" s="62">
        <v>0</v>
      </c>
      <c r="H67" s="62"/>
      <c r="I67" s="62">
        <f t="shared" si="0"/>
        <v>342834800</v>
      </c>
      <c r="J67" s="62"/>
      <c r="K67" s="66">
        <f>I67/درآمد!$M$12*100</f>
        <v>1.8725514245674684</v>
      </c>
      <c r="L67" s="62"/>
      <c r="M67" s="62">
        <v>0</v>
      </c>
      <c r="N67" s="62"/>
      <c r="O67" s="62">
        <f>VLOOKUP(A67,'درآمد ناشی از تغییر قیمت اوراق'!A:Q,17,0)</f>
        <v>-3295388200</v>
      </c>
      <c r="P67" s="62"/>
      <c r="Q67" s="62">
        <v>0</v>
      </c>
      <c r="R67" s="62"/>
      <c r="S67" s="62">
        <f t="shared" si="1"/>
        <v>-3295388200</v>
      </c>
      <c r="U67" s="66">
        <f>S67/درآمد!$F$12*100</f>
        <v>-2.0922127704514883</v>
      </c>
    </row>
    <row r="68" spans="1:21" ht="18.75">
      <c r="A68" s="16" t="s">
        <v>41</v>
      </c>
      <c r="C68" s="62">
        <v>0</v>
      </c>
      <c r="D68" s="62"/>
      <c r="E68" s="62">
        <f>VLOOKUP(A68,'درآمد ناشی از تغییر قیمت اوراق'!A:Q,9,0)</f>
        <v>-511884701</v>
      </c>
      <c r="F68" s="62"/>
      <c r="G68" s="62">
        <v>0</v>
      </c>
      <c r="H68" s="62"/>
      <c r="I68" s="62">
        <f t="shared" si="0"/>
        <v>-511884701</v>
      </c>
      <c r="J68" s="62"/>
      <c r="K68" s="66">
        <f>I68/درآمد!$M$12*100</f>
        <v>-2.7958959419284231</v>
      </c>
      <c r="L68" s="62"/>
      <c r="M68" s="62">
        <v>0</v>
      </c>
      <c r="N68" s="62"/>
      <c r="O68" s="62">
        <f>VLOOKUP(A68,'درآمد ناشی از تغییر قیمت اوراق'!A:Q,17,0)</f>
        <v>2314110925</v>
      </c>
      <c r="P68" s="62"/>
      <c r="Q68" s="62">
        <v>0</v>
      </c>
      <c r="R68" s="62"/>
      <c r="S68" s="62">
        <f t="shared" si="1"/>
        <v>2314110925</v>
      </c>
      <c r="U68" s="66">
        <f>S68/درآمد!$F$12*100</f>
        <v>1.4692085228460507</v>
      </c>
    </row>
    <row r="69" spans="1:21" ht="18.75">
      <c r="A69" s="16" t="s">
        <v>19</v>
      </c>
      <c r="C69" s="62">
        <v>0</v>
      </c>
      <c r="D69" s="62"/>
      <c r="E69" s="62">
        <f>VLOOKUP(A69,'درآمد ناشی از تغییر قیمت اوراق'!A:Q,9,0)</f>
        <v>-7259068577</v>
      </c>
      <c r="F69" s="62"/>
      <c r="G69" s="62">
        <v>0</v>
      </c>
      <c r="H69" s="62"/>
      <c r="I69" s="62">
        <f t="shared" si="0"/>
        <v>-7259068577</v>
      </c>
      <c r="J69" s="62"/>
      <c r="K69" s="66">
        <f>I69/درآمد!$M$12*100</f>
        <v>-39.648773125990402</v>
      </c>
      <c r="L69" s="62"/>
      <c r="M69" s="62">
        <f>VLOOKUP(A69,'درآمد سود سهام'!A:S,15,0)</f>
        <v>832000000</v>
      </c>
      <c r="N69" s="62"/>
      <c r="O69" s="62">
        <f>VLOOKUP(A69,'درآمد ناشی از تغییر قیمت اوراق'!A:Q,17,0)</f>
        <v>-2573844292</v>
      </c>
      <c r="P69" s="62"/>
      <c r="Q69" s="62">
        <v>0</v>
      </c>
      <c r="R69" s="62"/>
      <c r="S69" s="62">
        <f t="shared" si="1"/>
        <v>-1741844292</v>
      </c>
      <c r="U69" s="66">
        <f>S69/درآمد!$F$12*100</f>
        <v>-1.1058815079390134</v>
      </c>
    </row>
    <row r="70" spans="1:21" ht="18.75">
      <c r="A70" s="16" t="s">
        <v>22</v>
      </c>
      <c r="C70" s="62">
        <v>0</v>
      </c>
      <c r="D70" s="62"/>
      <c r="E70" s="62">
        <f>VLOOKUP(A70,'درآمد ناشی از تغییر قیمت اوراق'!A:Q,9,0)</f>
        <v>945773366</v>
      </c>
      <c r="F70" s="62"/>
      <c r="G70" s="62">
        <v>0</v>
      </c>
      <c r="H70" s="62"/>
      <c r="I70" s="62">
        <f t="shared" si="0"/>
        <v>945773366</v>
      </c>
      <c r="J70" s="62"/>
      <c r="K70" s="66">
        <f>I70/درآمد!$M$12*100</f>
        <v>5.1657803228297405</v>
      </c>
      <c r="L70" s="62"/>
      <c r="M70" s="62">
        <v>0</v>
      </c>
      <c r="N70" s="62"/>
      <c r="O70" s="62">
        <f>VLOOKUP(A70,'درآمد ناشی از تغییر قیمت اوراق'!A:Q,17,0)</f>
        <v>2973317662</v>
      </c>
      <c r="P70" s="62"/>
      <c r="Q70" s="62">
        <v>0</v>
      </c>
      <c r="R70" s="62"/>
      <c r="S70" s="62">
        <f t="shared" si="1"/>
        <v>2973317662</v>
      </c>
      <c r="U70" s="66">
        <f>S70/درآمد!$F$12*100</f>
        <v>1.887733039477826</v>
      </c>
    </row>
    <row r="71" spans="1:21" ht="18.75">
      <c r="A71" s="16" t="s">
        <v>27</v>
      </c>
      <c r="C71" s="62">
        <v>0</v>
      </c>
      <c r="D71" s="62"/>
      <c r="E71" s="62">
        <f>VLOOKUP(A71,'درآمد ناشی از تغییر قیمت اوراق'!A:Q,9,0)</f>
        <v>393723399</v>
      </c>
      <c r="F71" s="62"/>
      <c r="G71" s="62">
        <v>0</v>
      </c>
      <c r="H71" s="62"/>
      <c r="I71" s="62">
        <f t="shared" si="0"/>
        <v>393723399</v>
      </c>
      <c r="J71" s="62"/>
      <c r="K71" s="66">
        <f>I71/درآمد!$M$12*100</f>
        <v>2.1505031335296061</v>
      </c>
      <c r="L71" s="62"/>
      <c r="M71" s="62">
        <v>0</v>
      </c>
      <c r="N71" s="62"/>
      <c r="O71" s="62">
        <f>VLOOKUP(A71,'درآمد ناشی از تغییر قیمت اوراق'!A:Q,17,0)</f>
        <v>7274380665</v>
      </c>
      <c r="P71" s="62"/>
      <c r="Q71" s="62">
        <v>0</v>
      </c>
      <c r="R71" s="62"/>
      <c r="S71" s="62">
        <f t="shared" si="1"/>
        <v>7274380665</v>
      </c>
      <c r="U71" s="66">
        <f>S71/درآمد!$F$12*100</f>
        <v>4.6184398318954925</v>
      </c>
    </row>
    <row r="72" spans="1:21" ht="18.75">
      <c r="A72" s="16" t="s">
        <v>49</v>
      </c>
      <c r="C72" s="62">
        <v>0</v>
      </c>
      <c r="D72" s="62"/>
      <c r="E72" s="62">
        <f>VLOOKUP(A72,'درآمد ناشی از تغییر قیمت اوراق'!A:Q,9,0)</f>
        <v>404998</v>
      </c>
      <c r="F72" s="62"/>
      <c r="G72" s="62">
        <v>0</v>
      </c>
      <c r="H72" s="62"/>
      <c r="I72" s="62">
        <f t="shared" si="0"/>
        <v>404998</v>
      </c>
      <c r="J72" s="62"/>
      <c r="K72" s="66">
        <f>I72/درآمد!$M$12*100</f>
        <v>2.2120846012335257E-3</v>
      </c>
      <c r="L72" s="62"/>
      <c r="M72" s="62">
        <v>0</v>
      </c>
      <c r="N72" s="62"/>
      <c r="O72" s="62">
        <f>VLOOKUP(A72,'درآمد ناشی از تغییر قیمت اوراق'!A:Q,17,0)</f>
        <v>404998</v>
      </c>
      <c r="P72" s="62"/>
      <c r="Q72" s="62">
        <v>0</v>
      </c>
      <c r="R72" s="62"/>
      <c r="S72" s="62">
        <f t="shared" si="1"/>
        <v>404998</v>
      </c>
      <c r="U72" s="66">
        <f>S72/درآمد!$F$12*100</f>
        <v>2.5712964184532552E-4</v>
      </c>
    </row>
    <row r="73" spans="1:21" ht="21.75" customHeight="1">
      <c r="A73" s="16" t="s">
        <v>15</v>
      </c>
      <c r="C73" s="62">
        <v>0</v>
      </c>
      <c r="D73" s="62"/>
      <c r="E73" s="62">
        <f>VLOOKUP(A73,'درآمد ناشی از تغییر قیمت اوراق'!A:Q,9,0)</f>
        <v>-24083881840</v>
      </c>
      <c r="F73" s="62"/>
      <c r="G73" s="62">
        <f>VLOOKUP(A73,'درآمد اعمال اختیار'!A:L,10,0)</f>
        <v>18400502083</v>
      </c>
      <c r="H73" s="62"/>
      <c r="I73" s="62">
        <f t="shared" si="0"/>
        <v>-5683379757</v>
      </c>
      <c r="J73" s="62"/>
      <c r="K73" s="66">
        <f>I73/درآمد!$M$12*100</f>
        <v>-31.042417106805559</v>
      </c>
      <c r="L73" s="62"/>
      <c r="M73" s="62">
        <v>0</v>
      </c>
      <c r="N73" s="62"/>
      <c r="O73" s="62">
        <v>0</v>
      </c>
      <c r="P73" s="62"/>
      <c r="Q73" s="62">
        <f>VLOOKUP(A73,'درآمد اعمال اختیار'!A:L,12,0)</f>
        <v>26681292000</v>
      </c>
      <c r="R73" s="62"/>
      <c r="S73" s="62">
        <f t="shared" si="1"/>
        <v>26681292000</v>
      </c>
      <c r="U73" s="66">
        <f>S73/درآمد!$F$12*100</f>
        <v>16.939715889783528</v>
      </c>
    </row>
    <row r="74" spans="1:21" ht="21.75" customHeight="1">
      <c r="A74" s="16" t="s">
        <v>16</v>
      </c>
      <c r="C74" s="62">
        <v>0</v>
      </c>
      <c r="D74" s="62"/>
      <c r="E74" s="62">
        <f>VLOOKUP(A74,'درآمد ناشی از تغییر قیمت اوراق'!A:Q,9,0)</f>
        <v>-10245065884</v>
      </c>
      <c r="F74" s="62"/>
      <c r="G74" s="62">
        <f>VLOOKUP(A74,'درآمد اعمال اختیار'!A:L,10,0)</f>
        <v>8033896220</v>
      </c>
      <c r="H74" s="62"/>
      <c r="I74" s="62">
        <f t="shared" ref="I74:I113" si="2">C74+E74+G74</f>
        <v>-2211169664</v>
      </c>
      <c r="J74" s="62"/>
      <c r="K74" s="66">
        <f>I74/درآمد!$M$12*100</f>
        <v>-12.077329676811019</v>
      </c>
      <c r="L74" s="62"/>
      <c r="M74" s="62">
        <v>0</v>
      </c>
      <c r="N74" s="62"/>
      <c r="O74" s="62">
        <v>0</v>
      </c>
      <c r="P74" s="62"/>
      <c r="Q74" s="62">
        <f>VLOOKUP(A74,'درآمد اعمال اختیار'!A:L,12,0)</f>
        <v>8033896220</v>
      </c>
      <c r="R74" s="62"/>
      <c r="S74" s="62">
        <f t="shared" ref="S74:S113" si="3">M74+O74+Q74</f>
        <v>8033896220</v>
      </c>
      <c r="U74" s="66">
        <f>S74/درآمد!$F$12*100</f>
        <v>5.1006495283214095</v>
      </c>
    </row>
    <row r="75" spans="1:21" ht="21.75" customHeight="1">
      <c r="A75" s="16" t="s">
        <v>70</v>
      </c>
      <c r="C75" s="62">
        <v>0</v>
      </c>
      <c r="D75" s="62"/>
      <c r="E75" s="62">
        <f>VLOOKUP(A75,'درآمد ناشی از تغییر قیمت اوراق'!A:Q,9,0)</f>
        <v>5640362018</v>
      </c>
      <c r="F75" s="62"/>
      <c r="G75" s="62">
        <f>VLOOKUP(A75,'درآمد اعمال اختیار'!A:L,10,0)</f>
        <v>-3029459071</v>
      </c>
      <c r="H75" s="62"/>
      <c r="I75" s="62">
        <f t="shared" si="2"/>
        <v>2610902947</v>
      </c>
      <c r="J75" s="62"/>
      <c r="K75" s="66">
        <f>I75/درآمد!$M$12*100</f>
        <v>14.260658581953322</v>
      </c>
      <c r="L75" s="62"/>
      <c r="M75" s="62">
        <v>0</v>
      </c>
      <c r="N75" s="62"/>
      <c r="O75" s="62">
        <v>0</v>
      </c>
      <c r="P75" s="62"/>
      <c r="Q75" s="62">
        <f>VLOOKUP(A75,'درآمد اعمال اختیار'!A:L,12,0)</f>
        <v>-3029459071</v>
      </c>
      <c r="R75" s="62"/>
      <c r="S75" s="62">
        <f t="shared" si="3"/>
        <v>-3029459071</v>
      </c>
      <c r="U75" s="66">
        <f>S75/درآمد!$F$12*100</f>
        <v>-1.9233767226290068</v>
      </c>
    </row>
    <row r="76" spans="1:21" ht="21.75" customHeight="1">
      <c r="A76" s="16" t="s">
        <v>64</v>
      </c>
      <c r="C76" s="62">
        <v>0</v>
      </c>
      <c r="D76" s="62"/>
      <c r="E76" s="62">
        <f>VLOOKUP(A76,'درآمد ناشی از تغییر قیمت اوراق'!A:Q,9,0)</f>
        <v>422029875</v>
      </c>
      <c r="F76" s="62"/>
      <c r="G76" s="62">
        <f>VLOOKUP(A76,'درآمد اعمال اختیار'!A:L,10,0)</f>
        <v>-1248658548</v>
      </c>
      <c r="H76" s="62"/>
      <c r="I76" s="62">
        <f t="shared" si="2"/>
        <v>-826628673</v>
      </c>
      <c r="J76" s="62"/>
      <c r="K76" s="66">
        <f>I76/درآمد!$M$12*100</f>
        <v>-4.5150162679356525</v>
      </c>
      <c r="L76" s="62"/>
      <c r="M76" s="62">
        <v>0</v>
      </c>
      <c r="N76" s="62"/>
      <c r="O76" s="62">
        <v>0</v>
      </c>
      <c r="P76" s="62"/>
      <c r="Q76" s="62">
        <f>VLOOKUP(A76,'درآمد اعمال اختیار'!A:L,12,0)</f>
        <v>-1248658548</v>
      </c>
      <c r="R76" s="62"/>
      <c r="S76" s="62">
        <f t="shared" si="3"/>
        <v>-1248658548</v>
      </c>
      <c r="U76" s="66">
        <f>S76/درآمد!$F$12*100</f>
        <v>-0.79276224878726353</v>
      </c>
    </row>
    <row r="77" spans="1:21" ht="21.75" customHeight="1">
      <c r="A77" s="16" t="s">
        <v>69</v>
      </c>
      <c r="C77" s="62">
        <v>0</v>
      </c>
      <c r="D77" s="62"/>
      <c r="E77" s="62">
        <f>VLOOKUP(A77,'درآمد ناشی از تغییر قیمت اوراق'!A:Q,9,0)</f>
        <v>986908861</v>
      </c>
      <c r="F77" s="62"/>
      <c r="G77" s="62">
        <f>VLOOKUP(A77,'درآمد اعمال اختیار'!A:L,10,0)</f>
        <v>-1937672849</v>
      </c>
      <c r="H77" s="62"/>
      <c r="I77" s="62">
        <f t="shared" si="2"/>
        <v>-950763988</v>
      </c>
      <c r="J77" s="62"/>
      <c r="K77" s="66">
        <f>I77/درآمد!$M$12*100</f>
        <v>-5.1930389218272106</v>
      </c>
      <c r="L77" s="62"/>
      <c r="M77" s="62">
        <v>0</v>
      </c>
      <c r="N77" s="62"/>
      <c r="O77" s="62">
        <v>0</v>
      </c>
      <c r="P77" s="62"/>
      <c r="Q77" s="62">
        <f>VLOOKUP(A77,'درآمد اعمال اختیار'!A:L,12,0)</f>
        <v>-1937672849</v>
      </c>
      <c r="R77" s="62"/>
      <c r="S77" s="62">
        <f t="shared" si="3"/>
        <v>-1937672849</v>
      </c>
      <c r="U77" s="66">
        <f>S77/درآمد!$F$12*100</f>
        <v>-1.2302113237022936</v>
      </c>
    </row>
    <row r="78" spans="1:21" ht="21.75" customHeight="1">
      <c r="A78" s="16" t="s">
        <v>17</v>
      </c>
      <c r="C78" s="62">
        <v>0</v>
      </c>
      <c r="D78" s="62"/>
      <c r="E78" s="62">
        <f>VLOOKUP(A78,'درآمد ناشی از تغییر قیمت اوراق'!A:Q,9,0)</f>
        <v>-359165790</v>
      </c>
      <c r="F78" s="62"/>
      <c r="G78" s="62">
        <f>VLOOKUP(A78,'درآمد اعمال اختیار'!A:L,10,0)</f>
        <v>739629290</v>
      </c>
      <c r="H78" s="62"/>
      <c r="I78" s="62">
        <f t="shared" si="2"/>
        <v>380463500</v>
      </c>
      <c r="J78" s="62"/>
      <c r="K78" s="66">
        <f>I78/درآمد!$M$12*100</f>
        <v>2.0780780391049127</v>
      </c>
      <c r="L78" s="62"/>
      <c r="M78" s="62">
        <v>0</v>
      </c>
      <c r="N78" s="62"/>
      <c r="O78" s="62">
        <v>0</v>
      </c>
      <c r="P78" s="62"/>
      <c r="Q78" s="62">
        <f>VLOOKUP(A78,'درآمد اعمال اختیار'!A:L,12,0)</f>
        <v>739629290</v>
      </c>
      <c r="R78" s="62"/>
      <c r="S78" s="62">
        <f t="shared" si="3"/>
        <v>739629290</v>
      </c>
      <c r="U78" s="66">
        <f>S78/درآمد!$F$12*100</f>
        <v>0.46958408297327986</v>
      </c>
    </row>
    <row r="79" spans="1:21" ht="21.75" customHeight="1">
      <c r="A79" s="16" t="s">
        <v>72</v>
      </c>
      <c r="C79" s="62">
        <v>0</v>
      </c>
      <c r="D79" s="62"/>
      <c r="E79" s="62">
        <f>VLOOKUP(A79,'درآمد ناشی از تغییر قیمت اوراق'!A:Q,9,0)</f>
        <v>30963050</v>
      </c>
      <c r="F79" s="62"/>
      <c r="G79" s="62">
        <f>VLOOKUP(A79,'درآمد اعمال اختیار'!A:L,10,0)</f>
        <v>120105126</v>
      </c>
      <c r="H79" s="62"/>
      <c r="I79" s="62">
        <f t="shared" si="2"/>
        <v>151068176</v>
      </c>
      <c r="J79" s="62"/>
      <c r="K79" s="66">
        <f>I79/درآمد!$M$12*100</f>
        <v>0.82512897808393137</v>
      </c>
      <c r="L79" s="62"/>
      <c r="M79" s="62">
        <v>0</v>
      </c>
      <c r="N79" s="62"/>
      <c r="O79" s="62">
        <v>0</v>
      </c>
      <c r="P79" s="62"/>
      <c r="Q79" s="62">
        <f>VLOOKUP(A79,'درآمد اعمال اختیار'!A:L,12,0)</f>
        <v>120105126</v>
      </c>
      <c r="R79" s="62"/>
      <c r="S79" s="62">
        <f t="shared" si="3"/>
        <v>120105126</v>
      </c>
      <c r="U79" s="66">
        <f>S79/درآمد!$F$12*100</f>
        <v>7.6253680344514518E-2</v>
      </c>
    </row>
    <row r="80" spans="1:21" ht="21.75" customHeight="1">
      <c r="A80" s="16" t="s">
        <v>241</v>
      </c>
      <c r="C80" s="62">
        <v>0</v>
      </c>
      <c r="D80" s="62"/>
      <c r="E80" s="62">
        <f>VLOOKUP(A80,'درآمد ناشی از تغییر قیمت اوراق'!A:Q,9,0)</f>
        <v>-13</v>
      </c>
      <c r="F80" s="62"/>
      <c r="G80" s="62">
        <f>VLOOKUP(A80,'درآمد اعمال اختیار'!A:L,10,0)</f>
        <v>13</v>
      </c>
      <c r="H80" s="62"/>
      <c r="I80" s="62">
        <f t="shared" si="2"/>
        <v>0</v>
      </c>
      <c r="J80" s="62"/>
      <c r="K80" s="66">
        <f>I80/درآمد!$M$12*100</f>
        <v>0</v>
      </c>
      <c r="L80" s="62"/>
      <c r="M80" s="62">
        <v>0</v>
      </c>
      <c r="N80" s="62"/>
      <c r="O80" s="62">
        <v>0</v>
      </c>
      <c r="P80" s="62"/>
      <c r="Q80" s="62">
        <f>VLOOKUP(A80,'درآمد اعمال اختیار'!A:L,12,0)</f>
        <v>6591023021</v>
      </c>
      <c r="R80" s="62"/>
      <c r="S80" s="62">
        <f t="shared" si="3"/>
        <v>6591023021</v>
      </c>
      <c r="U80" s="66">
        <f>S80/درآمد!$F$12*100</f>
        <v>4.1845821183907708</v>
      </c>
    </row>
    <row r="81" spans="1:21" ht="21.75" customHeight="1">
      <c r="A81" s="16" t="s">
        <v>219</v>
      </c>
      <c r="C81" s="62">
        <v>0</v>
      </c>
      <c r="D81" s="62"/>
      <c r="E81" s="62">
        <v>0</v>
      </c>
      <c r="F81" s="62"/>
      <c r="G81" s="62">
        <f>VLOOKUP(A81,'درآمد اعمال اختیار'!A:L,10,0)</f>
        <v>0</v>
      </c>
      <c r="H81" s="62"/>
      <c r="I81" s="62">
        <f t="shared" si="2"/>
        <v>0</v>
      </c>
      <c r="J81" s="62"/>
      <c r="K81" s="66">
        <f>I81/درآمد!$M$12*100</f>
        <v>0</v>
      </c>
      <c r="L81" s="62"/>
      <c r="M81" s="62">
        <v>0</v>
      </c>
      <c r="N81" s="62"/>
      <c r="O81" s="62">
        <v>0</v>
      </c>
      <c r="P81" s="62"/>
      <c r="Q81" s="62">
        <f>VLOOKUP(A81,'درآمد اعمال اختیار'!A:L,12,0)</f>
        <v>-74644702</v>
      </c>
      <c r="R81" s="62"/>
      <c r="S81" s="62">
        <f t="shared" si="3"/>
        <v>-74644702</v>
      </c>
      <c r="U81" s="66">
        <f>S81/درآمد!$F$12*100</f>
        <v>-4.7391259934397335E-2</v>
      </c>
    </row>
    <row r="82" spans="1:21" ht="21.75" customHeight="1">
      <c r="A82" s="16" t="s">
        <v>220</v>
      </c>
      <c r="C82" s="62">
        <v>0</v>
      </c>
      <c r="D82" s="62"/>
      <c r="E82" s="62">
        <v>0</v>
      </c>
      <c r="F82" s="62"/>
      <c r="G82" s="62">
        <f>VLOOKUP(A82,'درآمد اعمال اختیار'!A:L,10,0)</f>
        <v>0</v>
      </c>
      <c r="H82" s="62"/>
      <c r="I82" s="62">
        <f t="shared" si="2"/>
        <v>0</v>
      </c>
      <c r="J82" s="62"/>
      <c r="K82" s="66">
        <f>I82/درآمد!$M$12*100</f>
        <v>0</v>
      </c>
      <c r="L82" s="62"/>
      <c r="M82" s="62">
        <v>0</v>
      </c>
      <c r="N82" s="62"/>
      <c r="O82" s="62">
        <v>0</v>
      </c>
      <c r="P82" s="62"/>
      <c r="Q82" s="62">
        <f>VLOOKUP(A82,'درآمد اعمال اختیار'!A:L,12,0)</f>
        <v>-78966135958</v>
      </c>
      <c r="R82" s="62"/>
      <c r="S82" s="62">
        <f t="shared" si="3"/>
        <v>-78966135958</v>
      </c>
      <c r="U82" s="66">
        <f>S82/درآمد!$F$12*100</f>
        <v>-50.1349000656542</v>
      </c>
    </row>
    <row r="83" spans="1:21" ht="18.75">
      <c r="A83" s="16" t="s">
        <v>221</v>
      </c>
      <c r="C83" s="62">
        <v>0</v>
      </c>
      <c r="D83" s="62"/>
      <c r="E83" s="62">
        <v>0</v>
      </c>
      <c r="F83" s="62"/>
      <c r="G83" s="62">
        <f>VLOOKUP(A83,'درآمد اعمال اختیار'!A:L,10,0)</f>
        <v>0</v>
      </c>
      <c r="H83" s="62"/>
      <c r="I83" s="62">
        <f t="shared" si="2"/>
        <v>0</v>
      </c>
      <c r="J83" s="62"/>
      <c r="K83" s="66">
        <f>I83/درآمد!$M$12*100</f>
        <v>0</v>
      </c>
      <c r="L83" s="62"/>
      <c r="M83" s="62">
        <v>0</v>
      </c>
      <c r="N83" s="62"/>
      <c r="O83" s="62">
        <v>0</v>
      </c>
      <c r="P83" s="62"/>
      <c r="Q83" s="62">
        <f>VLOOKUP(A83,'درآمد اعمال اختیار'!A:L,12,0)</f>
        <v>-5175874496</v>
      </c>
      <c r="R83" s="62"/>
      <c r="S83" s="62">
        <f t="shared" si="3"/>
        <v>-5175874496</v>
      </c>
      <c r="U83" s="66">
        <f>S83/درآمد!$F$12*100</f>
        <v>-3.2861168583371638</v>
      </c>
    </row>
    <row r="84" spans="1:21" ht="18.75">
      <c r="A84" s="16" t="s">
        <v>141</v>
      </c>
      <c r="C84" s="62">
        <v>0</v>
      </c>
      <c r="D84" s="62"/>
      <c r="E84" s="62">
        <v>0</v>
      </c>
      <c r="F84" s="62"/>
      <c r="G84" s="62">
        <f>VLOOKUP(A84,'درآمد اعمال اختیار'!A:L,10,0)</f>
        <v>0</v>
      </c>
      <c r="H84" s="62"/>
      <c r="I84" s="62">
        <f t="shared" si="2"/>
        <v>0</v>
      </c>
      <c r="J84" s="62"/>
      <c r="K84" s="66">
        <f>I84/درآمد!$M$12*100</f>
        <v>0</v>
      </c>
      <c r="L84" s="62"/>
      <c r="M84" s="62">
        <v>0</v>
      </c>
      <c r="N84" s="62"/>
      <c r="O84" s="62">
        <v>0</v>
      </c>
      <c r="P84" s="62"/>
      <c r="Q84" s="62">
        <f>VLOOKUP(A84,'درآمد اعمال اختیار'!A:L,12,0)</f>
        <v>1100694816</v>
      </c>
      <c r="R84" s="62"/>
      <c r="S84" s="62">
        <f t="shared" si="3"/>
        <v>1100694816</v>
      </c>
      <c r="U84" s="66">
        <f>S84/درآمد!$F$12*100</f>
        <v>0.698821386325578</v>
      </c>
    </row>
    <row r="85" spans="1:21" ht="18.75">
      <c r="A85" s="16" t="s">
        <v>222</v>
      </c>
      <c r="C85" s="62">
        <v>0</v>
      </c>
      <c r="D85" s="62"/>
      <c r="E85" s="62">
        <v>0</v>
      </c>
      <c r="F85" s="62"/>
      <c r="G85" s="62">
        <f>VLOOKUP(A85,'درآمد اعمال اختیار'!A:L,10,0)</f>
        <v>0</v>
      </c>
      <c r="H85" s="62"/>
      <c r="I85" s="62">
        <f t="shared" si="2"/>
        <v>0</v>
      </c>
      <c r="J85" s="62"/>
      <c r="K85" s="66">
        <f>I85/درآمد!$M$12*100</f>
        <v>0</v>
      </c>
      <c r="L85" s="62"/>
      <c r="M85" s="62">
        <v>0</v>
      </c>
      <c r="N85" s="62"/>
      <c r="O85" s="62">
        <v>0</v>
      </c>
      <c r="P85" s="62"/>
      <c r="Q85" s="62">
        <f>VLOOKUP(A85,'درآمد اعمال اختیار'!A:L,12,0)</f>
        <v>18084538513</v>
      </c>
      <c r="R85" s="62"/>
      <c r="S85" s="62">
        <f t="shared" si="3"/>
        <v>18084538513</v>
      </c>
      <c r="U85" s="66">
        <f>S85/درآمد!$F$12*100</f>
        <v>11.481713269659814</v>
      </c>
    </row>
    <row r="86" spans="1:21" ht="18.75">
      <c r="A86" s="16" t="s">
        <v>147</v>
      </c>
      <c r="C86" s="62">
        <v>0</v>
      </c>
      <c r="D86" s="62"/>
      <c r="E86" s="62">
        <v>0</v>
      </c>
      <c r="F86" s="62"/>
      <c r="G86" s="62">
        <f>VLOOKUP(A86,'درآمد اعمال اختیار'!A:L,10,0)</f>
        <v>0</v>
      </c>
      <c r="H86" s="62"/>
      <c r="I86" s="62">
        <f t="shared" si="2"/>
        <v>0</v>
      </c>
      <c r="J86" s="62"/>
      <c r="K86" s="66">
        <f>I86/درآمد!$M$12*100</f>
        <v>0</v>
      </c>
      <c r="L86" s="62"/>
      <c r="M86" s="62">
        <v>0</v>
      </c>
      <c r="N86" s="62"/>
      <c r="O86" s="62">
        <v>0</v>
      </c>
      <c r="P86" s="62"/>
      <c r="Q86" s="62">
        <f>VLOOKUP(A86,'درآمد اعمال اختیار'!A:L,12,0)</f>
        <v>-434820619</v>
      </c>
      <c r="R86" s="62"/>
      <c r="S86" s="62">
        <f t="shared" si="3"/>
        <v>-434820619</v>
      </c>
      <c r="U86" s="66">
        <f>S86/درآمد!$F$12*100</f>
        <v>-0.27606375841469027</v>
      </c>
    </row>
    <row r="87" spans="1:21" ht="18.75">
      <c r="A87" s="16" t="s">
        <v>223</v>
      </c>
      <c r="C87" s="62">
        <v>0</v>
      </c>
      <c r="D87" s="62"/>
      <c r="E87" s="62">
        <v>0</v>
      </c>
      <c r="F87" s="62"/>
      <c r="G87" s="62">
        <f>VLOOKUP(A87,'درآمد اعمال اختیار'!A:L,10,0)</f>
        <v>0</v>
      </c>
      <c r="H87" s="62"/>
      <c r="I87" s="62">
        <f t="shared" si="2"/>
        <v>0</v>
      </c>
      <c r="J87" s="62"/>
      <c r="K87" s="66">
        <f>I87/درآمد!$M$12*100</f>
        <v>0</v>
      </c>
      <c r="L87" s="62"/>
      <c r="M87" s="62">
        <v>0</v>
      </c>
      <c r="N87" s="62"/>
      <c r="O87" s="62">
        <v>0</v>
      </c>
      <c r="P87" s="62"/>
      <c r="Q87" s="62">
        <f>VLOOKUP(A87,'درآمد اعمال اختیار'!A:L,12,0)</f>
        <v>51768353810</v>
      </c>
      <c r="R87" s="62"/>
      <c r="S87" s="62">
        <f t="shared" si="3"/>
        <v>51768353810</v>
      </c>
      <c r="U87" s="66">
        <f>S87/درآمد!$F$12*100</f>
        <v>32.867269157100509</v>
      </c>
    </row>
    <row r="88" spans="1:21" ht="18.75">
      <c r="A88" s="16" t="s">
        <v>224</v>
      </c>
      <c r="C88" s="62">
        <v>0</v>
      </c>
      <c r="D88" s="62"/>
      <c r="E88" s="62">
        <v>0</v>
      </c>
      <c r="F88" s="62"/>
      <c r="G88" s="62">
        <f>VLOOKUP(A88,'درآمد اعمال اختیار'!A:L,10,0)</f>
        <v>0</v>
      </c>
      <c r="H88" s="62"/>
      <c r="I88" s="62">
        <f t="shared" si="2"/>
        <v>0</v>
      </c>
      <c r="J88" s="62"/>
      <c r="K88" s="66">
        <f>I88/درآمد!$M$12*100</f>
        <v>0</v>
      </c>
      <c r="L88" s="62"/>
      <c r="M88" s="62">
        <v>0</v>
      </c>
      <c r="N88" s="62"/>
      <c r="O88" s="62">
        <v>0</v>
      </c>
      <c r="P88" s="62"/>
      <c r="Q88" s="62">
        <f>VLOOKUP(A88,'درآمد اعمال اختیار'!A:L,12,0)</f>
        <v>2845967378</v>
      </c>
      <c r="R88" s="62"/>
      <c r="S88" s="62">
        <f t="shared" si="3"/>
        <v>2845967378</v>
      </c>
      <c r="U88" s="66">
        <f>S88/درآمد!$F$12*100</f>
        <v>1.8068794725125064</v>
      </c>
    </row>
    <row r="89" spans="1:21" ht="18.75">
      <c r="A89" s="16" t="s">
        <v>225</v>
      </c>
      <c r="C89" s="62">
        <v>0</v>
      </c>
      <c r="D89" s="62"/>
      <c r="E89" s="62">
        <v>0</v>
      </c>
      <c r="F89" s="62"/>
      <c r="G89" s="62">
        <f>VLOOKUP(A89,'درآمد اعمال اختیار'!A:L,10,0)</f>
        <v>0</v>
      </c>
      <c r="H89" s="62"/>
      <c r="I89" s="62">
        <f t="shared" si="2"/>
        <v>0</v>
      </c>
      <c r="J89" s="62"/>
      <c r="K89" s="66">
        <f>I89/درآمد!$M$12*100</f>
        <v>0</v>
      </c>
      <c r="L89" s="62"/>
      <c r="M89" s="62">
        <v>0</v>
      </c>
      <c r="N89" s="62"/>
      <c r="O89" s="62">
        <v>0</v>
      </c>
      <c r="P89" s="62"/>
      <c r="Q89" s="62">
        <f>VLOOKUP(A89,'درآمد اعمال اختیار'!A:L,12,0)</f>
        <v>-79077</v>
      </c>
      <c r="R89" s="62"/>
      <c r="S89" s="62">
        <f t="shared" si="3"/>
        <v>-79077</v>
      </c>
      <c r="U89" s="66">
        <f>S89/درآمد!$F$12*100</f>
        <v>-5.0205286663644771E-5</v>
      </c>
    </row>
    <row r="90" spans="1:21" ht="18.75">
      <c r="A90" s="16" t="s">
        <v>226</v>
      </c>
      <c r="C90" s="62">
        <v>0</v>
      </c>
      <c r="D90" s="62"/>
      <c r="E90" s="62">
        <v>0</v>
      </c>
      <c r="F90" s="62"/>
      <c r="G90" s="62">
        <f>VLOOKUP(A90,'درآمد اعمال اختیار'!A:L,10,0)</f>
        <v>0</v>
      </c>
      <c r="H90" s="62"/>
      <c r="I90" s="62">
        <f t="shared" si="2"/>
        <v>0</v>
      </c>
      <c r="J90" s="62"/>
      <c r="K90" s="66">
        <f>I90/درآمد!$M$12*100</f>
        <v>0</v>
      </c>
      <c r="L90" s="62"/>
      <c r="M90" s="62">
        <v>0</v>
      </c>
      <c r="N90" s="62"/>
      <c r="O90" s="62">
        <v>0</v>
      </c>
      <c r="P90" s="62"/>
      <c r="Q90" s="62">
        <f>VLOOKUP(A90,'درآمد اعمال اختیار'!A:L,12,0)</f>
        <v>10041497421</v>
      </c>
      <c r="R90" s="62"/>
      <c r="S90" s="62">
        <f t="shared" si="3"/>
        <v>10041497421</v>
      </c>
      <c r="U90" s="66">
        <f>S90/درآمد!$F$12*100</f>
        <v>6.3752577431308053</v>
      </c>
    </row>
    <row r="91" spans="1:21" ht="18.75">
      <c r="A91" s="16" t="s">
        <v>227</v>
      </c>
      <c r="C91" s="62">
        <v>0</v>
      </c>
      <c r="D91" s="62"/>
      <c r="E91" s="62">
        <v>0</v>
      </c>
      <c r="F91" s="62"/>
      <c r="G91" s="62">
        <f>VLOOKUP(A91,'درآمد اعمال اختیار'!A:L,10,0)</f>
        <v>0</v>
      </c>
      <c r="H91" s="62"/>
      <c r="I91" s="62">
        <f t="shared" si="2"/>
        <v>0</v>
      </c>
      <c r="J91" s="62"/>
      <c r="K91" s="66">
        <f>I91/درآمد!$M$12*100</f>
        <v>0</v>
      </c>
      <c r="L91" s="62"/>
      <c r="M91" s="62">
        <v>0</v>
      </c>
      <c r="N91" s="62"/>
      <c r="O91" s="62">
        <v>0</v>
      </c>
      <c r="P91" s="62"/>
      <c r="Q91" s="62">
        <f>VLOOKUP(A91,'درآمد اعمال اختیار'!A:L,12,0)</f>
        <v>18072244036</v>
      </c>
      <c r="R91" s="62"/>
      <c r="S91" s="62">
        <f t="shared" si="3"/>
        <v>18072244036</v>
      </c>
      <c r="U91" s="66">
        <f>S91/درآمد!$F$12*100</f>
        <v>11.473907615143778</v>
      </c>
    </row>
    <row r="92" spans="1:21" ht="18.75">
      <c r="A92" s="16" t="s">
        <v>228</v>
      </c>
      <c r="C92" s="62">
        <v>0</v>
      </c>
      <c r="D92" s="62"/>
      <c r="E92" s="62">
        <v>0</v>
      </c>
      <c r="F92" s="62"/>
      <c r="G92" s="62">
        <f>VLOOKUP(A92,'درآمد اعمال اختیار'!A:L,10,0)</f>
        <v>0</v>
      </c>
      <c r="H92" s="62"/>
      <c r="I92" s="62">
        <f t="shared" si="2"/>
        <v>0</v>
      </c>
      <c r="J92" s="62"/>
      <c r="K92" s="66">
        <f>I92/درآمد!$M$12*100</f>
        <v>0</v>
      </c>
      <c r="L92" s="62"/>
      <c r="M92" s="62">
        <v>0</v>
      </c>
      <c r="N92" s="62"/>
      <c r="O92" s="62">
        <v>0</v>
      </c>
      <c r="P92" s="62"/>
      <c r="Q92" s="62">
        <f>VLOOKUP(A92,'درآمد اعمال اختیار'!A:L,12,0)</f>
        <v>8996148</v>
      </c>
      <c r="R92" s="62"/>
      <c r="S92" s="62">
        <f t="shared" si="3"/>
        <v>8996148</v>
      </c>
      <c r="U92" s="66">
        <f>S92/درآمد!$F$12*100</f>
        <v>5.7115746577206337E-3</v>
      </c>
    </row>
    <row r="93" spans="1:21" ht="18.75">
      <c r="A93" s="16" t="s">
        <v>229</v>
      </c>
      <c r="C93" s="62">
        <v>0</v>
      </c>
      <c r="D93" s="62"/>
      <c r="E93" s="62">
        <v>0</v>
      </c>
      <c r="F93" s="62"/>
      <c r="G93" s="62">
        <f>VLOOKUP(A93,'درآمد اعمال اختیار'!A:L,10,0)</f>
        <v>0</v>
      </c>
      <c r="H93" s="62"/>
      <c r="I93" s="62">
        <f t="shared" si="2"/>
        <v>0</v>
      </c>
      <c r="J93" s="62"/>
      <c r="K93" s="66">
        <f>I93/درآمد!$M$12*100</f>
        <v>0</v>
      </c>
      <c r="L93" s="62"/>
      <c r="M93" s="62">
        <v>0</v>
      </c>
      <c r="N93" s="62"/>
      <c r="O93" s="62">
        <v>0</v>
      </c>
      <c r="P93" s="62"/>
      <c r="Q93" s="62">
        <f>VLOOKUP(A93,'درآمد اعمال اختیار'!A:L,12,0)</f>
        <v>569880595</v>
      </c>
      <c r="R93" s="62"/>
      <c r="S93" s="62">
        <f t="shared" si="3"/>
        <v>569880595</v>
      </c>
      <c r="U93" s="66">
        <f>S93/درآمد!$F$12*100</f>
        <v>0.36181214052156063</v>
      </c>
    </row>
    <row r="94" spans="1:21" ht="18.75">
      <c r="A94" s="16" t="s">
        <v>230</v>
      </c>
      <c r="C94" s="62">
        <v>0</v>
      </c>
      <c r="D94" s="62"/>
      <c r="E94" s="62">
        <v>0</v>
      </c>
      <c r="F94" s="62"/>
      <c r="G94" s="62">
        <f>VLOOKUP(A94,'درآمد اعمال اختیار'!A:L,10,0)</f>
        <v>0</v>
      </c>
      <c r="H94" s="62"/>
      <c r="I94" s="62">
        <f t="shared" si="2"/>
        <v>0</v>
      </c>
      <c r="J94" s="62"/>
      <c r="K94" s="66">
        <f>I94/درآمد!$M$12*100</f>
        <v>0</v>
      </c>
      <c r="L94" s="62"/>
      <c r="M94" s="62">
        <v>0</v>
      </c>
      <c r="N94" s="62"/>
      <c r="O94" s="62">
        <v>0</v>
      </c>
      <c r="P94" s="62"/>
      <c r="Q94" s="62">
        <f>VLOOKUP(A94,'درآمد اعمال اختیار'!A:L,12,0)</f>
        <v>16340590247</v>
      </c>
      <c r="R94" s="62"/>
      <c r="S94" s="62">
        <f t="shared" si="3"/>
        <v>16340590247</v>
      </c>
      <c r="U94" s="66">
        <f>S94/درآمد!$F$12*100</f>
        <v>10.374495967269787</v>
      </c>
    </row>
    <row r="95" spans="1:21" ht="18.75">
      <c r="A95" s="16" t="s">
        <v>231</v>
      </c>
      <c r="C95" s="62">
        <v>0</v>
      </c>
      <c r="D95" s="62"/>
      <c r="E95" s="62">
        <v>0</v>
      </c>
      <c r="F95" s="62"/>
      <c r="G95" s="62">
        <f>VLOOKUP(A95,'درآمد اعمال اختیار'!A:L,10,0)</f>
        <v>0</v>
      </c>
      <c r="H95" s="62"/>
      <c r="I95" s="62">
        <f t="shared" si="2"/>
        <v>0</v>
      </c>
      <c r="J95" s="62"/>
      <c r="K95" s="66">
        <f>I95/درآمد!$M$12*100</f>
        <v>0</v>
      </c>
      <c r="L95" s="62"/>
      <c r="M95" s="62">
        <v>0</v>
      </c>
      <c r="N95" s="62"/>
      <c r="O95" s="62">
        <v>0</v>
      </c>
      <c r="P95" s="62"/>
      <c r="Q95" s="62">
        <f>VLOOKUP(A95,'درآمد اعمال اختیار'!A:L,12,0)</f>
        <v>638684427</v>
      </c>
      <c r="R95" s="62"/>
      <c r="S95" s="62">
        <f t="shared" si="3"/>
        <v>638684427</v>
      </c>
      <c r="U95" s="66">
        <f>S95/درآمد!$F$12*100</f>
        <v>0.4054950838441102</v>
      </c>
    </row>
    <row r="96" spans="1:21" ht="18.75">
      <c r="A96" s="16" t="s">
        <v>232</v>
      </c>
      <c r="C96" s="62">
        <v>0</v>
      </c>
      <c r="D96" s="62"/>
      <c r="E96" s="62">
        <v>0</v>
      </c>
      <c r="F96" s="62"/>
      <c r="G96" s="62">
        <f>VLOOKUP(A96,'درآمد اعمال اختیار'!A:L,10,0)</f>
        <v>0</v>
      </c>
      <c r="H96" s="62"/>
      <c r="I96" s="62">
        <f t="shared" si="2"/>
        <v>0</v>
      </c>
      <c r="J96" s="62"/>
      <c r="K96" s="66">
        <f>I96/درآمد!$M$12*100</f>
        <v>0</v>
      </c>
      <c r="L96" s="62"/>
      <c r="M96" s="62">
        <v>0</v>
      </c>
      <c r="N96" s="62"/>
      <c r="O96" s="62">
        <v>0</v>
      </c>
      <c r="P96" s="62"/>
      <c r="Q96" s="62">
        <f>VLOOKUP(A96,'درآمد اعمال اختیار'!A:L,12,0)</f>
        <v>65180344</v>
      </c>
      <c r="R96" s="62"/>
      <c r="S96" s="62">
        <f t="shared" si="3"/>
        <v>65180344</v>
      </c>
      <c r="U96" s="66">
        <f>S96/درآمد!$F$12*100</f>
        <v>4.1382422896100994E-2</v>
      </c>
    </row>
    <row r="97" spans="1:21" ht="18.75">
      <c r="A97" s="16" t="s">
        <v>233</v>
      </c>
      <c r="C97" s="62">
        <v>0</v>
      </c>
      <c r="D97" s="62"/>
      <c r="E97" s="62">
        <v>0</v>
      </c>
      <c r="F97" s="62"/>
      <c r="G97" s="62">
        <f>VLOOKUP(A97,'درآمد اعمال اختیار'!A:L,10,0)</f>
        <v>0</v>
      </c>
      <c r="H97" s="62"/>
      <c r="I97" s="62">
        <f t="shared" si="2"/>
        <v>0</v>
      </c>
      <c r="J97" s="62"/>
      <c r="K97" s="66">
        <f>I97/درآمد!$M$12*100</f>
        <v>0</v>
      </c>
      <c r="L97" s="62"/>
      <c r="M97" s="62">
        <v>0</v>
      </c>
      <c r="N97" s="62"/>
      <c r="O97" s="62">
        <v>0</v>
      </c>
      <c r="P97" s="62"/>
      <c r="Q97" s="62">
        <f>VLOOKUP(A97,'درآمد اعمال اختیار'!A:L,12,0)</f>
        <v>2432450151</v>
      </c>
      <c r="R97" s="62"/>
      <c r="S97" s="62">
        <f t="shared" si="3"/>
        <v>2432450151</v>
      </c>
      <c r="U97" s="66">
        <f>S97/درآمد!$F$12*100</f>
        <v>1.5443410489267551</v>
      </c>
    </row>
    <row r="98" spans="1:21" ht="18.75">
      <c r="A98" s="16" t="s">
        <v>234</v>
      </c>
      <c r="C98" s="62">
        <v>0</v>
      </c>
      <c r="D98" s="62"/>
      <c r="E98" s="62">
        <v>0</v>
      </c>
      <c r="F98" s="62"/>
      <c r="G98" s="62">
        <f>VLOOKUP(A98,'درآمد اعمال اختیار'!A:L,10,0)</f>
        <v>0</v>
      </c>
      <c r="H98" s="62"/>
      <c r="I98" s="62">
        <f t="shared" si="2"/>
        <v>0</v>
      </c>
      <c r="J98" s="62"/>
      <c r="K98" s="66">
        <f>I98/درآمد!$M$12*100</f>
        <v>0</v>
      </c>
      <c r="L98" s="62"/>
      <c r="M98" s="62">
        <v>0</v>
      </c>
      <c r="N98" s="62"/>
      <c r="O98" s="62">
        <v>0</v>
      </c>
      <c r="P98" s="62"/>
      <c r="Q98" s="62">
        <f>VLOOKUP(A98,'درآمد اعمال اختیار'!A:L,12,0)</f>
        <v>4653581121</v>
      </c>
      <c r="R98" s="62"/>
      <c r="S98" s="62">
        <f t="shared" si="3"/>
        <v>4653581121</v>
      </c>
      <c r="U98" s="66">
        <f>S98/درآمد!$F$12*100</f>
        <v>2.9545174221623274</v>
      </c>
    </row>
    <row r="99" spans="1:21" ht="18.75">
      <c r="A99" s="16" t="s">
        <v>235</v>
      </c>
      <c r="C99" s="62">
        <v>0</v>
      </c>
      <c r="D99" s="62"/>
      <c r="E99" s="62">
        <v>0</v>
      </c>
      <c r="F99" s="62"/>
      <c r="G99" s="62">
        <f>VLOOKUP(A99,'درآمد اعمال اختیار'!A:L,10,0)</f>
        <v>0</v>
      </c>
      <c r="H99" s="62"/>
      <c r="I99" s="62">
        <f t="shared" si="2"/>
        <v>0</v>
      </c>
      <c r="J99" s="62"/>
      <c r="K99" s="66">
        <f>I99/درآمد!$M$12*100</f>
        <v>0</v>
      </c>
      <c r="L99" s="62"/>
      <c r="M99" s="62">
        <v>0</v>
      </c>
      <c r="N99" s="62"/>
      <c r="O99" s="62">
        <v>0</v>
      </c>
      <c r="P99" s="62"/>
      <c r="Q99" s="62">
        <f>VLOOKUP(A99,'درآمد اعمال اختیار'!A:L,12,0)</f>
        <v>8367372544</v>
      </c>
      <c r="R99" s="62"/>
      <c r="S99" s="62">
        <f t="shared" si="3"/>
        <v>8367372544</v>
      </c>
      <c r="U99" s="66">
        <f>S99/درآمد!$F$12*100</f>
        <v>5.3123706917691695</v>
      </c>
    </row>
    <row r="100" spans="1:21" ht="18.75">
      <c r="A100" s="16" t="s">
        <v>236</v>
      </c>
      <c r="C100" s="62">
        <v>0</v>
      </c>
      <c r="D100" s="62"/>
      <c r="E100" s="62">
        <v>0</v>
      </c>
      <c r="F100" s="62"/>
      <c r="G100" s="62">
        <f>VLOOKUP(A100,'درآمد اعمال اختیار'!A:L,10,0)</f>
        <v>0</v>
      </c>
      <c r="H100" s="62"/>
      <c r="I100" s="62">
        <f t="shared" si="2"/>
        <v>0</v>
      </c>
      <c r="J100" s="62"/>
      <c r="K100" s="66">
        <f>I100/درآمد!$M$12*100</f>
        <v>0</v>
      </c>
      <c r="L100" s="62"/>
      <c r="M100" s="62">
        <v>0</v>
      </c>
      <c r="N100" s="62"/>
      <c r="O100" s="62">
        <v>0</v>
      </c>
      <c r="P100" s="62"/>
      <c r="Q100" s="62">
        <f>VLOOKUP(A100,'درآمد اعمال اختیار'!A:L,12,0)</f>
        <v>391285672</v>
      </c>
      <c r="R100" s="62"/>
      <c r="S100" s="62">
        <f t="shared" si="3"/>
        <v>391285672</v>
      </c>
      <c r="U100" s="66">
        <f>S100/درآمد!$F$12*100</f>
        <v>0.24842380629180269</v>
      </c>
    </row>
    <row r="101" spans="1:21" ht="18.75">
      <c r="A101" s="16" t="s">
        <v>237</v>
      </c>
      <c r="C101" s="62">
        <v>0</v>
      </c>
      <c r="D101" s="62"/>
      <c r="E101" s="62">
        <v>0</v>
      </c>
      <c r="F101" s="62"/>
      <c r="G101" s="62">
        <f>VLOOKUP(A101,'درآمد اعمال اختیار'!A:L,10,0)</f>
        <v>0</v>
      </c>
      <c r="H101" s="62"/>
      <c r="I101" s="62">
        <f t="shared" si="2"/>
        <v>0</v>
      </c>
      <c r="J101" s="62"/>
      <c r="K101" s="66">
        <f>I101/درآمد!$M$12*100</f>
        <v>0</v>
      </c>
      <c r="L101" s="62"/>
      <c r="M101" s="62">
        <v>0</v>
      </c>
      <c r="N101" s="62"/>
      <c r="O101" s="62">
        <v>0</v>
      </c>
      <c r="P101" s="62"/>
      <c r="Q101" s="62">
        <f>VLOOKUP(A101,'درآمد اعمال اختیار'!A:L,12,0)</f>
        <v>12941727333</v>
      </c>
      <c r="R101" s="62"/>
      <c r="S101" s="62">
        <f t="shared" si="3"/>
        <v>12941727333</v>
      </c>
      <c r="U101" s="66">
        <f>S101/درآمد!$F$12*100</f>
        <v>8.2165880177041597</v>
      </c>
    </row>
    <row r="102" spans="1:21" ht="18.75">
      <c r="A102" s="16" t="s">
        <v>238</v>
      </c>
      <c r="C102" s="62">
        <v>0</v>
      </c>
      <c r="D102" s="62"/>
      <c r="E102" s="62">
        <v>0</v>
      </c>
      <c r="F102" s="62"/>
      <c r="G102" s="62">
        <f>VLOOKUP(A102,'درآمد اعمال اختیار'!A:L,10,0)</f>
        <v>0</v>
      </c>
      <c r="H102" s="62"/>
      <c r="I102" s="62">
        <f t="shared" si="2"/>
        <v>0</v>
      </c>
      <c r="J102" s="62"/>
      <c r="K102" s="66">
        <f>I102/درآمد!$M$12*100</f>
        <v>0</v>
      </c>
      <c r="L102" s="62"/>
      <c r="M102" s="62">
        <v>0</v>
      </c>
      <c r="N102" s="62"/>
      <c r="O102" s="62">
        <v>0</v>
      </c>
      <c r="P102" s="62"/>
      <c r="Q102" s="62">
        <f>VLOOKUP(A102,'درآمد اعمال اختیار'!A:L,12,0)</f>
        <v>8694525681</v>
      </c>
      <c r="R102" s="62"/>
      <c r="S102" s="62">
        <f t="shared" si="3"/>
        <v>8694525681</v>
      </c>
      <c r="U102" s="66">
        <f>S102/درآمد!$F$12*100</f>
        <v>5.5200773198151962</v>
      </c>
    </row>
    <row r="103" spans="1:21" ht="18.75">
      <c r="A103" s="16" t="s">
        <v>239</v>
      </c>
      <c r="C103" s="62">
        <v>0</v>
      </c>
      <c r="D103" s="62"/>
      <c r="E103" s="62">
        <v>0</v>
      </c>
      <c r="F103" s="62"/>
      <c r="G103" s="62">
        <f>VLOOKUP(A103,'درآمد اعمال اختیار'!A:L,10,0)</f>
        <v>0</v>
      </c>
      <c r="H103" s="62"/>
      <c r="I103" s="62">
        <f t="shared" si="2"/>
        <v>0</v>
      </c>
      <c r="J103" s="62"/>
      <c r="K103" s="66">
        <f>I103/درآمد!$M$12*100</f>
        <v>0</v>
      </c>
      <c r="L103" s="62"/>
      <c r="M103" s="62">
        <v>0</v>
      </c>
      <c r="N103" s="62"/>
      <c r="O103" s="62">
        <v>0</v>
      </c>
      <c r="P103" s="62"/>
      <c r="Q103" s="62">
        <f>VLOOKUP(A103,'درآمد اعمال اختیار'!A:L,12,0)</f>
        <v>5648574079</v>
      </c>
      <c r="R103" s="62"/>
      <c r="S103" s="62">
        <f t="shared" si="3"/>
        <v>5648574079</v>
      </c>
      <c r="U103" s="66">
        <f>S103/درآمد!$F$12*100</f>
        <v>3.5862296353810623</v>
      </c>
    </row>
    <row r="104" spans="1:21" ht="18.75">
      <c r="A104" s="16" t="s">
        <v>240</v>
      </c>
      <c r="C104" s="62">
        <v>0</v>
      </c>
      <c r="D104" s="62"/>
      <c r="E104" s="62">
        <v>0</v>
      </c>
      <c r="F104" s="62"/>
      <c r="G104" s="62">
        <f>VLOOKUP(A104,'درآمد اعمال اختیار'!A:L,10,0)</f>
        <v>0</v>
      </c>
      <c r="H104" s="62"/>
      <c r="I104" s="62">
        <f t="shared" si="2"/>
        <v>0</v>
      </c>
      <c r="J104" s="62"/>
      <c r="K104" s="66">
        <f>I104/درآمد!$M$12*100</f>
        <v>0</v>
      </c>
      <c r="L104" s="62"/>
      <c r="M104" s="62">
        <v>0</v>
      </c>
      <c r="N104" s="62"/>
      <c r="O104" s="62">
        <v>0</v>
      </c>
      <c r="P104" s="62"/>
      <c r="Q104" s="62">
        <f>VLOOKUP(A104,'درآمد اعمال اختیار'!A:L,12,0)</f>
        <v>-3291044166</v>
      </c>
      <c r="R104" s="62"/>
      <c r="S104" s="62">
        <f t="shared" si="3"/>
        <v>-3291044166</v>
      </c>
      <c r="U104" s="66">
        <f>S104/درآمد!$F$12*100</f>
        <v>-2.0894547817538061</v>
      </c>
    </row>
    <row r="105" spans="1:21" ht="18.75">
      <c r="A105" s="16" t="s">
        <v>242</v>
      </c>
      <c r="C105" s="62">
        <v>0</v>
      </c>
      <c r="D105" s="62"/>
      <c r="E105" s="62">
        <v>0</v>
      </c>
      <c r="F105" s="62"/>
      <c r="G105" s="62">
        <f>VLOOKUP(A105,'درآمد اعمال اختیار'!A:L,10,0)</f>
        <v>0</v>
      </c>
      <c r="H105" s="62"/>
      <c r="I105" s="62">
        <f t="shared" si="2"/>
        <v>0</v>
      </c>
      <c r="J105" s="62"/>
      <c r="K105" s="66">
        <f>I105/درآمد!$M$12*100</f>
        <v>0</v>
      </c>
      <c r="L105" s="62"/>
      <c r="M105" s="62">
        <v>0</v>
      </c>
      <c r="N105" s="62"/>
      <c r="O105" s="62">
        <v>0</v>
      </c>
      <c r="P105" s="62"/>
      <c r="Q105" s="62">
        <f>VLOOKUP(A105,'درآمد اعمال اختیار'!A:L,12,0)</f>
        <v>23675174711</v>
      </c>
      <c r="R105" s="62"/>
      <c r="S105" s="62">
        <f t="shared" si="3"/>
        <v>23675174711</v>
      </c>
      <c r="U105" s="66">
        <f>S105/درآمد!$F$12*100</f>
        <v>15.031158657733959</v>
      </c>
    </row>
    <row r="106" spans="1:21" ht="18.75">
      <c r="A106" s="16" t="s">
        <v>243</v>
      </c>
      <c r="C106" s="62">
        <v>0</v>
      </c>
      <c r="D106" s="62"/>
      <c r="E106" s="62">
        <v>0</v>
      </c>
      <c r="F106" s="62"/>
      <c r="G106" s="62">
        <f>VLOOKUP(A106,'درآمد اعمال اختیار'!A:L,10,0)</f>
        <v>0</v>
      </c>
      <c r="H106" s="62"/>
      <c r="I106" s="62">
        <f t="shared" si="2"/>
        <v>0</v>
      </c>
      <c r="J106" s="62"/>
      <c r="K106" s="66">
        <f>I106/درآمد!$M$12*100</f>
        <v>0</v>
      </c>
      <c r="L106" s="62"/>
      <c r="M106" s="62">
        <v>0</v>
      </c>
      <c r="N106" s="62"/>
      <c r="O106" s="62">
        <v>0</v>
      </c>
      <c r="P106" s="62"/>
      <c r="Q106" s="62">
        <f>VLOOKUP(A106,'درآمد اعمال اختیار'!A:L,12,0)</f>
        <v>3569790982</v>
      </c>
      <c r="R106" s="62"/>
      <c r="S106" s="62">
        <f t="shared" si="3"/>
        <v>3569790982</v>
      </c>
      <c r="U106" s="66">
        <f>S106/درآمد!$F$12*100</f>
        <v>2.2664286654855896</v>
      </c>
    </row>
    <row r="107" spans="1:21" ht="18.75">
      <c r="A107" s="16" t="s">
        <v>244</v>
      </c>
      <c r="C107" s="62">
        <v>0</v>
      </c>
      <c r="D107" s="62"/>
      <c r="E107" s="62">
        <v>0</v>
      </c>
      <c r="F107" s="62"/>
      <c r="G107" s="62">
        <f>VLOOKUP(A107,'درآمد اعمال اختیار'!A:L,10,0)</f>
        <v>0</v>
      </c>
      <c r="H107" s="62"/>
      <c r="I107" s="62">
        <f t="shared" si="2"/>
        <v>0</v>
      </c>
      <c r="J107" s="62"/>
      <c r="K107" s="66">
        <f>I107/درآمد!$M$12*100</f>
        <v>0</v>
      </c>
      <c r="L107" s="62"/>
      <c r="M107" s="62">
        <v>0</v>
      </c>
      <c r="N107" s="62"/>
      <c r="O107" s="62">
        <v>0</v>
      </c>
      <c r="P107" s="62"/>
      <c r="Q107" s="62">
        <f>VLOOKUP(A107,'درآمد اعمال اختیار'!A:L,12,0)</f>
        <v>2722447714</v>
      </c>
      <c r="R107" s="62"/>
      <c r="S107" s="62">
        <f t="shared" si="3"/>
        <v>2722447714</v>
      </c>
      <c r="U107" s="66">
        <f>S107/درآمد!$F$12*100</f>
        <v>1.7284579322452092</v>
      </c>
    </row>
    <row r="108" spans="1:21" ht="18.75">
      <c r="A108" s="16" t="s">
        <v>245</v>
      </c>
      <c r="C108" s="62">
        <v>0</v>
      </c>
      <c r="D108" s="62"/>
      <c r="E108" s="62">
        <v>0</v>
      </c>
      <c r="F108" s="62"/>
      <c r="G108" s="62">
        <f>VLOOKUP(A108,'درآمد اعمال اختیار'!A:L,10,0)</f>
        <v>0</v>
      </c>
      <c r="H108" s="62"/>
      <c r="I108" s="62">
        <f t="shared" si="2"/>
        <v>0</v>
      </c>
      <c r="J108" s="62"/>
      <c r="K108" s="66">
        <f>I108/درآمد!$M$12*100</f>
        <v>0</v>
      </c>
      <c r="L108" s="62"/>
      <c r="M108" s="62">
        <v>0</v>
      </c>
      <c r="N108" s="62"/>
      <c r="O108" s="62">
        <v>0</v>
      </c>
      <c r="P108" s="62"/>
      <c r="Q108" s="62">
        <f>VLOOKUP(A108,'درآمد اعمال اختیار'!A:L,12,0)</f>
        <v>8187717453</v>
      </c>
      <c r="R108" s="62"/>
      <c r="S108" s="62">
        <f t="shared" si="3"/>
        <v>8187717453</v>
      </c>
      <c r="U108" s="66">
        <f>S108/درآمد!$F$12*100</f>
        <v>5.1983092662694892</v>
      </c>
    </row>
    <row r="109" spans="1:21" ht="18.75">
      <c r="A109" s="16" t="s">
        <v>262</v>
      </c>
      <c r="C109" s="62">
        <v>0</v>
      </c>
      <c r="D109" s="62"/>
      <c r="E109" s="62">
        <v>0</v>
      </c>
      <c r="F109" s="62"/>
      <c r="G109" s="62">
        <f>VLOOKUP(A109,'درآمد اعمال اختیار'!A:L,10,0)</f>
        <v>0</v>
      </c>
      <c r="H109" s="62"/>
      <c r="I109" s="62">
        <f t="shared" si="2"/>
        <v>0</v>
      </c>
      <c r="J109" s="62"/>
      <c r="K109" s="66">
        <f>I109/درآمد!$M$12*100</f>
        <v>0</v>
      </c>
      <c r="L109" s="62"/>
      <c r="M109" s="62">
        <v>0</v>
      </c>
      <c r="N109" s="62"/>
      <c r="O109" s="62">
        <v>0</v>
      </c>
      <c r="P109" s="62"/>
      <c r="Q109" s="62">
        <f>VLOOKUP(A109,'درآمد اعمال اختیار'!A:L,12,0)</f>
        <v>1879149631</v>
      </c>
      <c r="R109" s="62"/>
      <c r="S109" s="62">
        <f t="shared" si="3"/>
        <v>1879149631</v>
      </c>
      <c r="U109" s="66">
        <f>S109/درآمد!$F$12*100</f>
        <v>1.1930554511202662</v>
      </c>
    </row>
    <row r="110" spans="1:21" ht="18.75">
      <c r="A110" s="16" t="s">
        <v>246</v>
      </c>
      <c r="C110" s="62">
        <v>0</v>
      </c>
      <c r="D110" s="62"/>
      <c r="E110" s="62">
        <v>0</v>
      </c>
      <c r="F110" s="62"/>
      <c r="G110" s="62">
        <f>VLOOKUP(A110,'درآمد اعمال اختیار'!A:L,10,0)</f>
        <v>0</v>
      </c>
      <c r="H110" s="62"/>
      <c r="I110" s="62">
        <f t="shared" si="2"/>
        <v>0</v>
      </c>
      <c r="J110" s="62"/>
      <c r="K110" s="66">
        <f>I110/درآمد!$M$12*100</f>
        <v>0</v>
      </c>
      <c r="L110" s="62"/>
      <c r="M110" s="62">
        <v>0</v>
      </c>
      <c r="N110" s="62"/>
      <c r="O110" s="62">
        <v>0</v>
      </c>
      <c r="P110" s="62"/>
      <c r="Q110" s="62">
        <f>VLOOKUP(A110,'درآمد اعمال اختیار'!A:L,12,0)</f>
        <v>2299163039</v>
      </c>
      <c r="R110" s="62"/>
      <c r="S110" s="62">
        <f t="shared" si="3"/>
        <v>2299163039</v>
      </c>
      <c r="U110" s="66">
        <f>S110/درآمد!$F$12*100</f>
        <v>1.4597182424655928</v>
      </c>
    </row>
    <row r="111" spans="1:21" ht="18.75">
      <c r="A111" s="16" t="s">
        <v>247</v>
      </c>
      <c r="C111" s="62">
        <v>0</v>
      </c>
      <c r="D111" s="62"/>
      <c r="E111" s="62">
        <v>0</v>
      </c>
      <c r="F111" s="62"/>
      <c r="G111" s="62">
        <f>VLOOKUP(A111,'درآمد اعمال اختیار'!A:L,10,0)</f>
        <v>0</v>
      </c>
      <c r="H111" s="62"/>
      <c r="I111" s="62">
        <f t="shared" si="2"/>
        <v>0</v>
      </c>
      <c r="J111" s="62"/>
      <c r="K111" s="66">
        <f>I111/درآمد!$M$12*100</f>
        <v>0</v>
      </c>
      <c r="L111" s="62"/>
      <c r="M111" s="62">
        <v>0</v>
      </c>
      <c r="N111" s="62"/>
      <c r="O111" s="62">
        <v>0</v>
      </c>
      <c r="P111" s="62"/>
      <c r="Q111" s="62">
        <f>VLOOKUP(A111,'درآمد اعمال اختیار'!A:L,12,0)</f>
        <v>32287450</v>
      </c>
      <c r="R111" s="62"/>
      <c r="S111" s="62">
        <f t="shared" si="3"/>
        <v>32287450</v>
      </c>
      <c r="U111" s="66">
        <f>S111/درآمد!$F$12*100</f>
        <v>2.0499015932421531E-2</v>
      </c>
    </row>
    <row r="112" spans="1:21" ht="18.75">
      <c r="A112" s="16" t="s">
        <v>248</v>
      </c>
      <c r="C112" s="62">
        <v>0</v>
      </c>
      <c r="D112" s="62"/>
      <c r="E112" s="62">
        <v>0</v>
      </c>
      <c r="F112" s="62"/>
      <c r="G112" s="62">
        <f>VLOOKUP(A112,'درآمد اعمال اختیار'!A:L,10,0)</f>
        <v>0</v>
      </c>
      <c r="H112" s="62"/>
      <c r="I112" s="62">
        <f t="shared" si="2"/>
        <v>0</v>
      </c>
      <c r="J112" s="62"/>
      <c r="K112" s="66">
        <f>I112/درآمد!$M$12*100</f>
        <v>0</v>
      </c>
      <c r="L112" s="62"/>
      <c r="M112" s="62">
        <v>0</v>
      </c>
      <c r="N112" s="62"/>
      <c r="O112" s="62">
        <v>0</v>
      </c>
      <c r="P112" s="62"/>
      <c r="Q112" s="62">
        <f>VLOOKUP(A112,'درآمد اعمال اختیار'!A:L,12,0)</f>
        <v>-28932474</v>
      </c>
      <c r="R112" s="62"/>
      <c r="S112" s="62">
        <f t="shared" si="3"/>
        <v>-28932474</v>
      </c>
      <c r="U112" s="66">
        <f>S112/درآمد!$F$12*100</f>
        <v>-1.8368971395708599E-2</v>
      </c>
    </row>
    <row r="113" spans="1:21" ht="18.75">
      <c r="A113" s="16" t="s">
        <v>263</v>
      </c>
      <c r="C113" s="62">
        <v>0</v>
      </c>
      <c r="D113" s="62"/>
      <c r="E113" s="62">
        <v>0</v>
      </c>
      <c r="F113" s="62"/>
      <c r="G113" s="62">
        <f>VLOOKUP(A113,'درآمد اعمال اختیار'!A:L,10,0)</f>
        <v>0</v>
      </c>
      <c r="H113" s="62"/>
      <c r="I113" s="62">
        <f t="shared" si="2"/>
        <v>0</v>
      </c>
      <c r="J113" s="62"/>
      <c r="K113" s="66">
        <f>I113/درآمد!$M$12*100</f>
        <v>0</v>
      </c>
      <c r="L113" s="62"/>
      <c r="M113" s="62">
        <v>0</v>
      </c>
      <c r="N113" s="62"/>
      <c r="O113" s="62">
        <v>0</v>
      </c>
      <c r="P113" s="62"/>
      <c r="Q113" s="62">
        <f>VLOOKUP(A113,'درآمد اعمال اختیار'!A:L,12,0)</f>
        <v>-404194323</v>
      </c>
      <c r="R113" s="62"/>
      <c r="S113" s="62">
        <f t="shared" si="3"/>
        <v>-404194323</v>
      </c>
      <c r="U113" s="66">
        <f>S113/درآمد!$F$12*100</f>
        <v>-0.25661939443874737</v>
      </c>
    </row>
    <row r="114" spans="1:21" ht="19.5" thickBot="1">
      <c r="C114" s="64">
        <f>SUM(C9:C113)</f>
        <v>0</v>
      </c>
      <c r="D114" s="44"/>
      <c r="E114" s="64">
        <f>SUM(E9:E113)</f>
        <v>40984114317</v>
      </c>
      <c r="F114" s="44"/>
      <c r="G114" s="64">
        <f>SUM(G9:G113)</f>
        <v>-23902837385</v>
      </c>
      <c r="H114" s="44"/>
      <c r="I114" s="64">
        <f>SUM(I9:I113)</f>
        <v>17081276932</v>
      </c>
      <c r="J114" s="44"/>
      <c r="K114" s="67">
        <f>SUM(K9:K113)</f>
        <v>93.297324111928006</v>
      </c>
      <c r="L114" s="44"/>
      <c r="M114" s="64">
        <f>SUM(M9:M113)</f>
        <v>201089866200</v>
      </c>
      <c r="N114" s="44"/>
      <c r="O114" s="64">
        <f>SUM(O9:O113)</f>
        <v>127630729471</v>
      </c>
      <c r="P114" s="44"/>
      <c r="Q114" s="64">
        <f>SUM(Q9:Q113)</f>
        <v>-174920080527</v>
      </c>
      <c r="R114" s="44"/>
      <c r="S114" s="64">
        <f>SUM(S9:S113)</f>
        <v>153800515144</v>
      </c>
      <c r="T114" s="44"/>
      <c r="U114" s="67">
        <f>SUM(U9:U113)</f>
        <v>97.646584364869184</v>
      </c>
    </row>
    <row r="115" spans="1:21" ht="13.5" thickTop="1">
      <c r="E115" s="50"/>
      <c r="G115" s="83"/>
      <c r="I115" s="59"/>
      <c r="M115" s="50"/>
      <c r="O115" s="50"/>
      <c r="Q115" s="83"/>
      <c r="S115" s="59"/>
    </row>
    <row r="116" spans="1:21">
      <c r="E116" s="50"/>
      <c r="G116" s="50"/>
      <c r="M116" s="50"/>
      <c r="O116" s="50"/>
      <c r="Q116" s="50"/>
    </row>
  </sheetData>
  <mergeCells count="8">
    <mergeCell ref="I7:K7"/>
    <mergeCell ref="S7:U7"/>
    <mergeCell ref="A1:U1"/>
    <mergeCell ref="A2:U2"/>
    <mergeCell ref="A3:U3"/>
    <mergeCell ref="A5:U5"/>
    <mergeCell ref="C6:K6"/>
    <mergeCell ref="M6:U6"/>
  </mergeCells>
  <conditionalFormatting sqref="A9:A113">
    <cfRule type="duplicateValues" dxfId="7" priority="1"/>
    <cfRule type="duplicateValues" dxfId="6" priority="14"/>
  </conditionalFormatting>
  <pageMargins left="0.39" right="0.39" top="0.39" bottom="0.39" header="0" footer="0"/>
  <pageSetup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5"/>
  <sheetViews>
    <sheetView rightToLeft="1" view="pageBreakPreview" zoomScale="154" zoomScaleNormal="100" zoomScaleSheetLayoutView="154" workbookViewId="0">
      <selection activeCell="A18" sqref="A18"/>
    </sheetView>
  </sheetViews>
  <sheetFormatPr defaultRowHeight="12.75"/>
  <cols>
    <col min="1" max="1" width="29.7109375" bestFit="1" customWidth="1"/>
    <col min="2" max="2" width="1.28515625" customWidth="1"/>
    <col min="3" max="3" width="15.5703125" bestFit="1" customWidth="1"/>
    <col min="4" max="4" width="1.28515625" customWidth="1"/>
    <col min="5" max="5" width="15.7109375" bestFit="1" customWidth="1"/>
    <col min="6" max="6" width="1.28515625" customWidth="1"/>
    <col min="7" max="7" width="12.5703125" bestFit="1" customWidth="1"/>
    <col min="8" max="8" width="1.28515625" customWidth="1"/>
    <col min="9" max="9" width="15.85546875" bestFit="1" customWidth="1"/>
    <col min="10" max="10" width="1.28515625" customWidth="1"/>
    <col min="11" max="11" width="15.5703125" bestFit="1" customWidth="1"/>
    <col min="12" max="12" width="1.28515625" customWidth="1"/>
    <col min="13" max="13" width="15.7109375" bestFit="1" customWidth="1"/>
    <col min="14" max="14" width="1.28515625" customWidth="1"/>
    <col min="15" max="15" width="16.140625" bestFit="1" customWidth="1"/>
    <col min="16" max="16" width="1.28515625" customWidth="1"/>
    <col min="17" max="17" width="15.85546875" bestFit="1" customWidth="1"/>
    <col min="18" max="18" width="0.28515625" customWidth="1"/>
  </cols>
  <sheetData>
    <row r="1" spans="1:17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14.45" customHeight="1"/>
    <row r="5" spans="1:17" ht="14.45" customHeight="1">
      <c r="A5" s="94" t="s">
        <v>265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 ht="14.45" customHeight="1">
      <c r="C6" s="87" t="s">
        <v>108</v>
      </c>
      <c r="D6" s="87"/>
      <c r="E6" s="87"/>
      <c r="F6" s="87"/>
      <c r="G6" s="87"/>
      <c r="H6" s="87"/>
      <c r="I6" s="87"/>
      <c r="K6" s="87" t="s">
        <v>109</v>
      </c>
      <c r="L6" s="87"/>
      <c r="M6" s="87"/>
      <c r="N6" s="87"/>
      <c r="O6" s="87"/>
      <c r="P6" s="87"/>
      <c r="Q6" s="87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5" t="s">
        <v>148</v>
      </c>
      <c r="C8" s="2" t="s">
        <v>149</v>
      </c>
      <c r="E8" s="2" t="s">
        <v>112</v>
      </c>
      <c r="G8" s="2" t="s">
        <v>113</v>
      </c>
      <c r="I8" s="2" t="s">
        <v>50</v>
      </c>
      <c r="K8" s="2" t="s">
        <v>149</v>
      </c>
      <c r="M8" s="2" t="s">
        <v>112</v>
      </c>
      <c r="O8" s="2" t="s">
        <v>113</v>
      </c>
      <c r="Q8" s="2" t="s">
        <v>50</v>
      </c>
    </row>
    <row r="9" spans="1:17" ht="21.75" customHeight="1">
      <c r="A9" s="17" t="s">
        <v>86</v>
      </c>
      <c r="C9" s="62">
        <v>0</v>
      </c>
      <c r="D9" s="57"/>
      <c r="E9" s="62">
        <v>0</v>
      </c>
      <c r="F9" s="57"/>
      <c r="G9" s="61">
        <f>'درآمد ناشی از فروش'!I27</f>
        <v>10556175</v>
      </c>
      <c r="H9" s="57"/>
      <c r="I9" s="61">
        <f>C9+E9+G9</f>
        <v>10556175</v>
      </c>
      <c r="J9" s="57"/>
      <c r="K9" s="61">
        <v>0</v>
      </c>
      <c r="L9" s="57"/>
      <c r="M9" s="61">
        <v>0</v>
      </c>
      <c r="N9" s="57"/>
      <c r="O9" s="61">
        <f>'درآمد ناشی از فروش'!Q27</f>
        <v>10556175</v>
      </c>
      <c r="P9" s="57"/>
      <c r="Q9" s="62">
        <f>K9+M9+O9</f>
        <v>10556175</v>
      </c>
    </row>
    <row r="10" spans="1:17" ht="21.75" customHeight="1">
      <c r="A10" s="16" t="s">
        <v>150</v>
      </c>
      <c r="C10" s="62">
        <f>VLOOKUP(A10,'سود اوراق بهادار'!A:Q,11,0)</f>
        <v>379216840</v>
      </c>
      <c r="D10" s="57"/>
      <c r="E10" s="62">
        <v>0</v>
      </c>
      <c r="F10" s="57"/>
      <c r="G10" s="62">
        <v>0</v>
      </c>
      <c r="H10" s="57"/>
      <c r="I10" s="62">
        <f>C10+E10+G10</f>
        <v>379216840</v>
      </c>
      <c r="J10" s="57"/>
      <c r="K10" s="62">
        <f>VLOOKUP(A10,'سود اوراق بهادار'!A:Q,17,0)</f>
        <v>379216840</v>
      </c>
      <c r="L10" s="57"/>
      <c r="M10" s="62">
        <v>0</v>
      </c>
      <c r="N10" s="57"/>
      <c r="O10" s="62">
        <v>0</v>
      </c>
      <c r="P10" s="57"/>
      <c r="Q10" s="62">
        <f>K10+M10+O10</f>
        <v>379216840</v>
      </c>
    </row>
    <row r="11" spans="1:17" ht="21.75" customHeight="1">
      <c r="A11" s="16" t="s">
        <v>82</v>
      </c>
      <c r="C11" s="62">
        <f>VLOOKUP(A11,'سود اوراق بهادار'!A:Q,11,0)</f>
        <v>930340586</v>
      </c>
      <c r="D11" s="57"/>
      <c r="E11" s="62">
        <f>VLOOKUP(A11,'درآمد ناشی از تغییر قیمت اوراق'!A:Q,9,0)</f>
        <v>-182812500</v>
      </c>
      <c r="F11" s="57"/>
      <c r="G11" s="63">
        <v>0</v>
      </c>
      <c r="H11" s="57"/>
      <c r="I11" s="62">
        <f>C11+E11+G11</f>
        <v>747528086</v>
      </c>
      <c r="J11" s="57"/>
      <c r="K11" s="62">
        <f>VLOOKUP(A11,'سود اوراق بهادار'!A:Q,17,0)</f>
        <v>930340586</v>
      </c>
      <c r="L11" s="57"/>
      <c r="M11" s="63">
        <f>'درآمد ناشی از تغییر قیمت اوراق'!Q39</f>
        <v>-182812500</v>
      </c>
      <c r="N11" s="57"/>
      <c r="O11" s="63">
        <v>0</v>
      </c>
      <c r="P11" s="57"/>
      <c r="Q11" s="62">
        <f>K11+M11+O11</f>
        <v>747528086</v>
      </c>
    </row>
    <row r="12" spans="1:17" ht="21.75" customHeight="1" thickBot="1">
      <c r="A12" s="26"/>
      <c r="C12" s="64">
        <f>SUM(C9:C11)</f>
        <v>1309557426</v>
      </c>
      <c r="D12" s="57"/>
      <c r="E12" s="56">
        <f>SUM(E9:E11)</f>
        <v>-182812500</v>
      </c>
      <c r="F12" s="57"/>
      <c r="G12" s="56">
        <f>SUM(G9:G11)</f>
        <v>10556175</v>
      </c>
      <c r="H12" s="57"/>
      <c r="I12" s="56">
        <f>SUM(I9:I11)</f>
        <v>1137301101</v>
      </c>
      <c r="J12" s="57"/>
      <c r="K12" s="56">
        <f>SUM(K9:K11)</f>
        <v>1309557426</v>
      </c>
      <c r="L12" s="57"/>
      <c r="M12" s="56">
        <f>SUM(M9:M11)</f>
        <v>-182812500</v>
      </c>
      <c r="N12" s="57"/>
      <c r="O12" s="56">
        <f>SUM(O9:O11)</f>
        <v>10556175</v>
      </c>
      <c r="P12" s="57"/>
      <c r="Q12" s="56">
        <f>SUM(Q9:Q11)</f>
        <v>1137301101</v>
      </c>
    </row>
    <row r="13" spans="1:17" ht="13.5" thickTop="1">
      <c r="C13" s="50"/>
      <c r="E13" s="50"/>
      <c r="G13" s="50"/>
      <c r="I13" s="59"/>
      <c r="K13" s="50"/>
      <c r="M13" s="50"/>
      <c r="O13" s="50"/>
      <c r="Q13" s="59"/>
    </row>
    <row r="14" spans="1:17">
      <c r="C14" s="50"/>
      <c r="E14" s="50"/>
      <c r="G14" s="50"/>
      <c r="K14" s="50"/>
      <c r="M14" s="50"/>
      <c r="O14" s="50"/>
    </row>
    <row r="15" spans="1:17">
      <c r="K15" s="59"/>
      <c r="M15" s="59"/>
      <c r="O15" s="59"/>
    </row>
  </sheetData>
  <mergeCells count="6">
    <mergeCell ref="A5:Q5"/>
    <mergeCell ref="C6:I6"/>
    <mergeCell ref="K6:Q6"/>
    <mergeCell ref="A1:Q1"/>
    <mergeCell ref="A2:Q2"/>
    <mergeCell ref="A3:Q3"/>
  </mergeCells>
  <pageMargins left="0.39" right="0.39" top="0.39" bottom="0.39" header="0" footer="0"/>
  <pageSetup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1"/>
  <sheetViews>
    <sheetView rightToLeft="1" view="pageBreakPreview" topLeftCell="A7" zoomScale="148" zoomScaleNormal="100" zoomScaleSheetLayoutView="148" workbookViewId="0">
      <selection activeCell="C20" sqref="C20"/>
    </sheetView>
  </sheetViews>
  <sheetFormatPr defaultRowHeight="12.75"/>
  <cols>
    <col min="1" max="1" width="24.1406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spans="1:9" ht="21.75" customHeight="1">
      <c r="A2" s="93" t="s">
        <v>93</v>
      </c>
      <c r="B2" s="93"/>
      <c r="C2" s="93"/>
      <c r="D2" s="93"/>
      <c r="E2" s="93"/>
      <c r="F2" s="93"/>
      <c r="G2" s="93"/>
      <c r="H2" s="93"/>
      <c r="I2" s="93"/>
    </row>
    <row r="3" spans="1:9" ht="21.7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</row>
    <row r="4" spans="1:9" ht="14.45" customHeight="1"/>
    <row r="5" spans="1:9" ht="14.45" customHeight="1">
      <c r="A5" s="94" t="s">
        <v>266</v>
      </c>
      <c r="B5" s="94"/>
      <c r="C5" s="94"/>
      <c r="D5" s="94"/>
      <c r="E5" s="94"/>
      <c r="F5" s="94"/>
      <c r="G5" s="94"/>
      <c r="H5" s="94"/>
      <c r="I5" s="94"/>
    </row>
    <row r="6" spans="1:9" ht="14.45" customHeight="1">
      <c r="C6" s="87" t="s">
        <v>108</v>
      </c>
      <c r="D6" s="87"/>
      <c r="E6" s="87"/>
      <c r="G6" s="87" t="s">
        <v>109</v>
      </c>
      <c r="H6" s="87"/>
      <c r="I6" s="87"/>
    </row>
    <row r="7" spans="1:9" ht="36.4" customHeight="1">
      <c r="A7" s="25" t="s">
        <v>157</v>
      </c>
      <c r="C7" s="8" t="s">
        <v>158</v>
      </c>
      <c r="D7" s="3"/>
      <c r="E7" s="8" t="s">
        <v>159</v>
      </c>
      <c r="G7" s="8" t="s">
        <v>158</v>
      </c>
      <c r="H7" s="3"/>
      <c r="I7" s="8" t="s">
        <v>159</v>
      </c>
    </row>
    <row r="8" spans="1:9" ht="21.75" customHeight="1">
      <c r="A8" s="17" t="s">
        <v>218</v>
      </c>
      <c r="C8" s="43">
        <v>122653</v>
      </c>
      <c r="D8" s="40"/>
      <c r="E8" s="45">
        <f>C8/$C$11*100</f>
        <v>9.9053422932830255</v>
      </c>
      <c r="F8" s="40"/>
      <c r="G8" s="43">
        <v>545737392</v>
      </c>
      <c r="H8" s="40"/>
      <c r="I8" s="45">
        <f>G8/$G$11*100</f>
        <v>59.146589513036083</v>
      </c>
    </row>
    <row r="9" spans="1:9" ht="21.75" customHeight="1">
      <c r="A9" s="16" t="s">
        <v>216</v>
      </c>
      <c r="C9" s="46">
        <v>1113526</v>
      </c>
      <c r="D9" s="40"/>
      <c r="E9" s="45">
        <f>C9/$C$11*100</f>
        <v>89.927324912315839</v>
      </c>
      <c r="F9" s="40"/>
      <c r="G9" s="46">
        <v>375942435</v>
      </c>
      <c r="H9" s="40"/>
      <c r="I9" s="45">
        <f t="shared" ref="I9:I10" si="0">G9/$G$11*100</f>
        <v>40.744345557828751</v>
      </c>
    </row>
    <row r="10" spans="1:9" ht="21.75" customHeight="1">
      <c r="A10" s="16" t="s">
        <v>217</v>
      </c>
      <c r="C10" s="47">
        <v>2072</v>
      </c>
      <c r="D10" s="40"/>
      <c r="E10" s="45">
        <f>C10/$C$11*100</f>
        <v>0.16733279440113516</v>
      </c>
      <c r="F10" s="40"/>
      <c r="G10" s="47">
        <v>1006327</v>
      </c>
      <c r="H10" s="40"/>
      <c r="I10" s="45">
        <f t="shared" si="0"/>
        <v>0.10906492913515639</v>
      </c>
    </row>
    <row r="11" spans="1:9" ht="21.75" customHeight="1" thickBot="1">
      <c r="A11" s="26"/>
      <c r="C11" s="48">
        <f>SUM(C8:C10)</f>
        <v>1238251</v>
      </c>
      <c r="D11" s="40"/>
      <c r="E11" s="48">
        <f>SUM(E8:E10)</f>
        <v>100</v>
      </c>
      <c r="F11" s="40"/>
      <c r="G11" s="48">
        <f>SUM(G8:G10)</f>
        <v>922686154</v>
      </c>
      <c r="H11" s="40"/>
      <c r="I11" s="48">
        <f>SUM(I8:I10)</f>
        <v>99.999999999999986</v>
      </c>
    </row>
  </sheetData>
  <mergeCells count="6">
    <mergeCell ref="A5:I5"/>
    <mergeCell ref="C6:E6"/>
    <mergeCell ref="G6:I6"/>
    <mergeCell ref="A1:I1"/>
    <mergeCell ref="A2:I2"/>
    <mergeCell ref="A3:I3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 پرتفوی</vt:lpstr>
      <vt:lpstr>سهام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2025-11-23T06:16:00Z</dcterms:created>
  <dcterms:modified xsi:type="dcterms:W3CDTF">2025-11-30T10:38:07Z</dcterms:modified>
</cp:coreProperties>
</file>